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to_sešit"/>
  <mc:AlternateContent xmlns:mc="http://schemas.openxmlformats.org/markup-compatibility/2006">
    <mc:Choice Requires="x15">
      <x15ac:absPath xmlns:x15ac="http://schemas.microsoft.com/office/spreadsheetml/2010/11/ac" url="R:\Přílohy ke stažení-SK\Žádost o financování\"/>
    </mc:Choice>
  </mc:AlternateContent>
  <xr:revisionPtr revIDLastSave="0" documentId="13_ncr:1_{9453B9D9-FEF4-4597-858E-3E111AEFEB25}" xr6:coauthVersionLast="47" xr6:coauthVersionMax="47" xr10:uidLastSave="{00000000-0000-0000-0000-000000000000}"/>
  <bookViews>
    <workbookView xWindow="6615" yWindow="390" windowWidth="14445" windowHeight="16500" tabRatio="823" xr2:uid="{00000000-000D-0000-FFFF-FFFF00000000}"/>
  </bookViews>
  <sheets>
    <sheet name="ŽIADOSŤ" sheetId="15" r:id="rId1"/>
  </sheets>
  <definedNames>
    <definedName name="_xlnm.Print_Area" localSheetId="0">ŽIADOSŤ!$B$14:$U$96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6" i="15" l="1"/>
  <c r="J96" i="15"/>
  <c r="C96" i="15"/>
  <c r="J48" i="15"/>
  <c r="G48" i="15"/>
  <c r="B47" i="15"/>
  <c r="L47" i="15"/>
  <c r="L44" i="15"/>
  <c r="J45" i="15"/>
  <c r="G45" i="15"/>
  <c r="B44" i="15"/>
  <c r="B15" i="15"/>
  <c r="B14" i="15"/>
  <c r="U17" i="15"/>
  <c r="N17" i="15"/>
  <c r="S17" i="15"/>
  <c r="M12" i="15" l="1"/>
  <c r="G12" i="15"/>
  <c r="G6" i="15"/>
  <c r="D6" i="15"/>
  <c r="D12" i="15"/>
  <c r="B122" i="15"/>
  <c r="G9" i="15"/>
  <c r="D9" i="15"/>
  <c r="B120" i="15"/>
  <c r="C104" i="15" l="1"/>
  <c r="C103" i="15"/>
  <c r="C102" i="15"/>
  <c r="B29" i="15"/>
  <c r="B118" i="15" l="1"/>
  <c r="B116" i="15"/>
  <c r="B90" i="15" l="1"/>
  <c r="B89" i="15"/>
  <c r="B85" i="15"/>
  <c r="B36" i="15" l="1"/>
  <c r="B22" i="15" l="1"/>
  <c r="J31" i="15"/>
  <c r="G31" i="15"/>
  <c r="B19" i="15"/>
  <c r="B88" i="15"/>
  <c r="B83" i="15"/>
  <c r="B80" i="15"/>
  <c r="B27" i="15"/>
  <c r="B53" i="15" l="1"/>
  <c r="B50" i="15"/>
  <c r="N30" i="15"/>
  <c r="N33" i="15"/>
  <c r="U54" i="15"/>
  <c r="B59" i="15"/>
  <c r="N19" i="15" l="1"/>
  <c r="G106" i="15" l="1"/>
  <c r="L76" i="15"/>
  <c r="L37" i="15"/>
  <c r="S73" i="15"/>
  <c r="P73" i="15"/>
  <c r="N73" i="15"/>
  <c r="L73" i="15"/>
  <c r="J73" i="15"/>
  <c r="N70" i="15"/>
  <c r="L70" i="15"/>
  <c r="J70" i="15"/>
  <c r="S67" i="15"/>
  <c r="P67" i="15"/>
  <c r="N67" i="15"/>
  <c r="L67" i="15"/>
  <c r="J67" i="15"/>
  <c r="S61" i="15"/>
  <c r="P61" i="15"/>
  <c r="N61" i="15"/>
  <c r="L61" i="15"/>
  <c r="J61" i="15"/>
  <c r="U73" i="15"/>
  <c r="J54" i="15"/>
  <c r="G54" i="15"/>
  <c r="G51" i="15"/>
  <c r="J37" i="15"/>
  <c r="G37" i="15"/>
  <c r="N40" i="15" l="1"/>
  <c r="B39" i="15"/>
  <c r="B40" i="15"/>
  <c r="B20" i="15"/>
  <c r="N20" i="15"/>
  <c r="B112" i="15" l="1"/>
  <c r="I111" i="15" l="1"/>
  <c r="L75" i="15"/>
  <c r="M109" i="15"/>
  <c r="B56" i="15" s="1"/>
  <c r="I109" i="15"/>
  <c r="N56" i="15" l="1"/>
  <c r="L78" i="15"/>
  <c r="L77" i="15"/>
  <c r="B78" i="15"/>
  <c r="B77" i="15"/>
  <c r="B76" i="15"/>
  <c r="B75" i="15"/>
  <c r="B72" i="15"/>
  <c r="B69" i="15"/>
  <c r="B66" i="15"/>
  <c r="B63" i="15"/>
  <c r="B60" i="15"/>
  <c r="B81" i="15"/>
  <c r="I110" i="15"/>
  <c r="E106" i="15"/>
  <c r="N36" i="15"/>
  <c r="B33" i="15"/>
  <c r="N35" i="15" l="1"/>
  <c r="N23" i="15"/>
  <c r="B30" i="15"/>
  <c r="B86" i="15"/>
  <c r="N22" i="15"/>
  <c r="B92" i="15"/>
  <c r="B91" i="15"/>
  <c r="B84" i="15"/>
  <c r="B24" i="15"/>
  <c r="B43" i="15" l="1"/>
  <c r="B17" i="15"/>
  <c r="N34" i="15"/>
  <c r="B35" i="15"/>
  <c r="B34" i="15"/>
  <c r="B23" i="15"/>
  <c r="B21" i="15"/>
</calcChain>
</file>

<file path=xl/sharedStrings.xml><?xml version="1.0" encoding="utf-8"?>
<sst xmlns="http://schemas.openxmlformats.org/spreadsheetml/2006/main" count="26" uniqueCount="26">
  <si>
    <t>Podklady CZ</t>
  </si>
  <si>
    <t xml:space="preserve">  Facebook:</t>
  </si>
  <si>
    <t>vez pojištění:</t>
  </si>
  <si>
    <t>Doklady:</t>
  </si>
  <si>
    <t>nic (Grenke, Essox-PO od 150 tis.)</t>
  </si>
  <si>
    <t>Essox PO do 150 tis.</t>
  </si>
  <si>
    <t>podklady:</t>
  </si>
  <si>
    <t xml:space="preserve"> 1-2</t>
  </si>
  <si>
    <t xml:space="preserve"> 3-5</t>
  </si>
  <si>
    <t xml:space="preserve"> 6-10</t>
  </si>
  <si>
    <t xml:space="preserve"> 11-20</t>
  </si>
  <si>
    <t xml:space="preserve"> 21-50</t>
  </si>
  <si>
    <t xml:space="preserve"> &gt;50</t>
  </si>
  <si>
    <t>Jméno a příjmení zam. EUL</t>
  </si>
  <si>
    <t>E-mail:</t>
  </si>
  <si>
    <t>Poštovní adresa:</t>
  </si>
  <si>
    <t>Vysoká 273, 269 01 Rakovník</t>
  </si>
  <si>
    <t>Kontaktní osoba EUL pro žádost</t>
  </si>
  <si>
    <t>Mobi CZ:</t>
  </si>
  <si>
    <t>Mobi SK:</t>
  </si>
  <si>
    <t>Jana Komínková</t>
  </si>
  <si>
    <t>kominkova@euroleasing.cz</t>
  </si>
  <si>
    <t>+420 608 345 108</t>
  </si>
  <si>
    <t>+421 948 441 544</t>
  </si>
  <si>
    <t>CZ</t>
  </si>
  <si>
    <t xml:space="preserve">    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</si>
</sst>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[&lt;=9999999]###\ ##\ ##;##\ ##\ ##\ ##"/>
  </numFmts>
  <fonts count="5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7"/>
      <color indexed="9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10"/>
      <name val="Arial CE"/>
      <charset val="238"/>
    </font>
    <font>
      <sz val="7"/>
      <name val="Arial CE"/>
      <charset val="238"/>
    </font>
    <font>
      <b/>
      <sz val="8"/>
      <name val="Tahoma"/>
      <family val="2"/>
    </font>
    <font>
      <b/>
      <sz val="8"/>
      <color indexed="55"/>
      <name val="Tahoma"/>
      <family val="2"/>
    </font>
    <font>
      <sz val="8"/>
      <color indexed="55"/>
      <name val="Tahoma"/>
      <family val="2"/>
    </font>
    <font>
      <sz val="8"/>
      <color indexed="23"/>
      <name val="Tahoma"/>
      <family val="2"/>
    </font>
    <font>
      <sz val="7"/>
      <name val="Tahoma"/>
      <family val="2"/>
    </font>
    <font>
      <sz val="8"/>
      <name val="Arial CE"/>
      <family val="2"/>
      <charset val="238"/>
    </font>
    <font>
      <i/>
      <sz val="7"/>
      <name val="Tahoma"/>
      <family val="2"/>
      <charset val="238"/>
    </font>
    <font>
      <i/>
      <sz val="6"/>
      <name val="Tahoma"/>
      <family val="2"/>
      <charset val="238"/>
    </font>
    <font>
      <sz val="6"/>
      <name val="Arial CE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b/>
      <i/>
      <sz val="7"/>
      <name val="Tahoma"/>
      <family val="2"/>
      <charset val="238"/>
    </font>
    <font>
      <i/>
      <sz val="5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name val="Arial CE"/>
      <charset val="238"/>
    </font>
    <font>
      <i/>
      <sz val="6"/>
      <name val="Arial CE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i/>
      <sz val="6"/>
      <name val="Arial Narrow"/>
      <family val="2"/>
      <charset val="238"/>
    </font>
    <font>
      <b/>
      <sz val="6"/>
      <name val="Tahoma"/>
      <family val="2"/>
      <charset val="238"/>
    </font>
    <font>
      <sz val="6"/>
      <name val="Arial Narrow"/>
      <family val="2"/>
      <charset val="238"/>
    </font>
    <font>
      <b/>
      <i/>
      <sz val="6"/>
      <name val="Arial Narrow"/>
      <family val="2"/>
      <charset val="238"/>
    </font>
    <font>
      <b/>
      <sz val="6"/>
      <name val="Arial Narrow"/>
      <family val="2"/>
      <charset val="238"/>
    </font>
    <font>
      <sz val="5"/>
      <name val="Tahoma"/>
      <family val="2"/>
      <charset val="238"/>
    </font>
    <font>
      <sz val="5"/>
      <name val="Arial CE"/>
      <charset val="238"/>
    </font>
    <font>
      <sz val="8"/>
      <name val="Wingdings"/>
      <charset val="2"/>
    </font>
    <font>
      <i/>
      <sz val="7"/>
      <name val="Arial CE"/>
      <charset val="238"/>
    </font>
    <font>
      <i/>
      <sz val="10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indexed="9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5"/>
      <name val="Tahoma"/>
      <family val="2"/>
      <charset val="238"/>
    </font>
    <font>
      <b/>
      <sz val="7"/>
      <color theme="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8"/>
      <color theme="0"/>
      <name val="Tahoma"/>
      <family val="2"/>
      <charset val="238"/>
    </font>
    <font>
      <sz val="8"/>
      <color indexed="10"/>
      <name val="Tahoma"/>
      <family val="2"/>
      <charset val="238"/>
    </font>
    <font>
      <sz val="18"/>
      <name val="AvenirNext LT Pro Bold"/>
      <family val="2"/>
      <charset val="238"/>
    </font>
    <font>
      <sz val="18"/>
      <name val="Arial CE"/>
      <charset val="238"/>
    </font>
    <font>
      <sz val="10"/>
      <color theme="0"/>
      <name val="AvenirNext LT Pro Bold"/>
      <family val="2"/>
    </font>
    <font>
      <b/>
      <sz val="6"/>
      <color rgb="FF068777"/>
      <name val="Tahoma"/>
      <family val="2"/>
      <charset val="238"/>
    </font>
    <font>
      <b/>
      <sz val="6"/>
      <color rgb="FF068777"/>
      <name val="Arial CE"/>
      <charset val="238"/>
    </font>
    <font>
      <b/>
      <i/>
      <sz val="8"/>
      <color theme="0"/>
      <name val="Tahoma"/>
      <family val="2"/>
      <charset val="238"/>
    </font>
    <font>
      <b/>
      <sz val="8"/>
      <color rgb="FFC7C6C5"/>
      <name val="AvenirNext LT Pro Bold"/>
      <family val="2"/>
      <charset val="238"/>
    </font>
    <font>
      <sz val="10"/>
      <color rgb="FFC7C6C5"/>
      <name val="Arial CE"/>
      <charset val="238"/>
    </font>
    <font>
      <b/>
      <sz val="8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68777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D83"/>
        <bgColor indexed="64"/>
      </patternFill>
    </fill>
  </fills>
  <borders count="7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rgb="FFFFCD83"/>
      </left>
      <right/>
      <top style="medium">
        <color rgb="FFFFCD83"/>
      </top>
      <bottom style="medium">
        <color rgb="FFFFCD83"/>
      </bottom>
      <diagonal/>
    </border>
    <border>
      <left/>
      <right/>
      <top style="medium">
        <color rgb="FFFFCD83"/>
      </top>
      <bottom style="medium">
        <color rgb="FFFFCD83"/>
      </bottom>
      <diagonal/>
    </border>
    <border>
      <left/>
      <right style="medium">
        <color indexed="60"/>
      </right>
      <top style="medium">
        <color rgb="FFFFCD83"/>
      </top>
      <bottom style="medium">
        <color rgb="FFFFCD83"/>
      </bottom>
      <diagonal/>
    </border>
    <border>
      <left style="medium">
        <color indexed="60"/>
      </left>
      <right/>
      <top style="medium">
        <color rgb="FFFFCD83"/>
      </top>
      <bottom style="medium">
        <color rgb="FFFFCD83"/>
      </bottom>
      <diagonal/>
    </border>
    <border>
      <left/>
      <right style="medium">
        <color rgb="FFFFCD83"/>
      </right>
      <top style="medium">
        <color rgb="FFFFCD83"/>
      </top>
      <bottom style="medium">
        <color rgb="FFFFCD83"/>
      </bottom>
      <diagonal/>
    </border>
    <border>
      <left/>
      <right/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/>
      <right/>
      <top/>
      <bottom style="medium">
        <color rgb="FFE6E6E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rgb="FFE6E6E6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medium">
        <color rgb="FFE6E6E6"/>
      </top>
      <bottom style="thin">
        <color theme="0" tint="-0.24994659260841701"/>
      </bottom>
      <diagonal/>
    </border>
    <border>
      <left/>
      <right style="medium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/>
      <right/>
      <top style="medium">
        <color rgb="FFE6E6E6"/>
      </top>
      <bottom style="thin">
        <color theme="0" tint="-0.24994659260841701"/>
      </bottom>
      <diagonal/>
    </border>
    <border>
      <left/>
      <right style="thin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E6E6E6"/>
      </left>
      <right style="medium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E6E6E6"/>
      </right>
      <top/>
      <bottom/>
      <diagonal/>
    </border>
    <border>
      <left style="medium">
        <color rgb="FFE6E6E6"/>
      </left>
      <right style="thin">
        <color rgb="FFE6E6E6"/>
      </right>
      <top style="medium">
        <color rgb="FFE6E6E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6E6E6"/>
      </left>
      <right/>
      <top/>
      <bottom/>
      <diagonal/>
    </border>
    <border>
      <left/>
      <right style="thin">
        <color rgb="FFE6E6E6"/>
      </right>
      <top/>
      <bottom style="thin">
        <color theme="0" tint="-0.24994659260841701"/>
      </bottom>
      <diagonal/>
    </border>
    <border>
      <left style="thin">
        <color rgb="FFE6E6E6"/>
      </left>
      <right/>
      <top style="medium">
        <color rgb="FFE6E6E6"/>
      </top>
      <bottom/>
      <diagonal/>
    </border>
    <border>
      <left style="thin">
        <color rgb="FFE6E6E6"/>
      </left>
      <right/>
      <top/>
      <bottom style="medium">
        <color rgb="FFE6E6E6"/>
      </bottom>
      <diagonal/>
    </border>
    <border>
      <left style="thin">
        <color rgb="FFE6E6E6"/>
      </left>
      <right/>
      <top style="medium">
        <color rgb="FFE6E6E6"/>
      </top>
      <bottom style="medium">
        <color rgb="FFE6E6E6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rgb="FFE6E6E6"/>
      </right>
      <top/>
      <bottom/>
      <diagonal/>
    </border>
    <border>
      <left/>
      <right style="thin">
        <color rgb="FFE6E6E6"/>
      </right>
      <top style="medium">
        <color rgb="FFE6E6E6"/>
      </top>
      <bottom/>
      <diagonal/>
    </border>
    <border>
      <left/>
      <right style="thin">
        <color rgb="FFE6E6E6"/>
      </right>
      <top style="thin">
        <color theme="0" tint="-0.24994659260841701"/>
      </top>
      <bottom/>
      <diagonal/>
    </border>
    <border>
      <left style="medium">
        <color rgb="FFE6E6E6"/>
      </left>
      <right style="thin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E6E6E6"/>
      </right>
      <top/>
      <bottom style="medium">
        <color rgb="FFE6E6E6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rgb="FFFFCC99"/>
      </top>
      <bottom style="thin">
        <color rgb="FFFFCC99"/>
      </bottom>
      <diagonal/>
    </border>
    <border>
      <left/>
      <right style="thin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E6E6E6"/>
      </left>
      <right style="medium">
        <color rgb="FFE6E6E6"/>
      </right>
      <top style="medium">
        <color rgb="FFE6E6E6"/>
      </top>
      <bottom/>
      <diagonal/>
    </border>
    <border>
      <left/>
      <right style="thin">
        <color theme="0" tint="-0.24994659260841701"/>
      </right>
      <top style="medium">
        <color rgb="FFE6E6E6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rgb="FFE6E6E6"/>
      </top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/>
      <right/>
      <top style="thin">
        <color rgb="FFE6E6E6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rgb="FF555555"/>
      </bottom>
      <diagonal/>
    </border>
    <border>
      <left style="thin">
        <color rgb="FFE6E6E6"/>
      </left>
      <right/>
      <top/>
      <bottom style="medium">
        <color rgb="FF555555"/>
      </bottom>
      <diagonal/>
    </border>
    <border>
      <left/>
      <right style="medium">
        <color rgb="FFE6E6E6"/>
      </right>
      <top/>
      <bottom style="medium">
        <color rgb="FF555555"/>
      </bottom>
      <diagonal/>
    </border>
    <border>
      <left style="medium">
        <color rgb="FFE6E6E6"/>
      </left>
      <right/>
      <top style="thin">
        <color theme="0" tint="-0.24994659260841701"/>
      </top>
      <bottom style="medium">
        <color rgb="FF555555"/>
      </bottom>
      <diagonal/>
    </border>
    <border>
      <left/>
      <right/>
      <top style="thin">
        <color theme="0" tint="-0.24994659260841701"/>
      </top>
      <bottom style="medium">
        <color rgb="FF5555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555555"/>
      </bottom>
      <diagonal/>
    </border>
    <border>
      <left style="thin">
        <color rgb="FFE6E6E6"/>
      </left>
      <right/>
      <top style="medium">
        <color rgb="FFE6E6E6"/>
      </top>
      <bottom style="medium">
        <color rgb="FF555555"/>
      </bottom>
      <diagonal/>
    </border>
    <border>
      <left/>
      <right/>
      <top style="medium">
        <color rgb="FFE6E6E6"/>
      </top>
      <bottom style="medium">
        <color rgb="FF555555"/>
      </bottom>
      <diagonal/>
    </border>
    <border>
      <left/>
      <right style="thin">
        <color rgb="FFE6E6E6"/>
      </right>
      <top style="medium">
        <color rgb="FFE6E6E6"/>
      </top>
      <bottom style="medium">
        <color rgb="FF555555"/>
      </bottom>
      <diagonal/>
    </border>
    <border>
      <left style="medium">
        <color rgb="FFE6E6E6"/>
      </left>
      <right/>
      <top/>
      <bottom style="medium">
        <color rgb="FF555555"/>
      </bottom>
      <diagonal/>
    </border>
    <border>
      <left/>
      <right style="thin">
        <color rgb="FFE6E6E6"/>
      </right>
      <top/>
      <bottom style="medium">
        <color rgb="FF555555"/>
      </bottom>
      <diagonal/>
    </border>
    <border>
      <left/>
      <right style="medium">
        <color rgb="FFE6E6E6"/>
      </right>
      <top style="thin">
        <color theme="0" tint="-0.24994659260841701"/>
      </top>
      <bottom style="medium">
        <color rgb="FF555555"/>
      </bottom>
      <diagonal/>
    </border>
    <border>
      <left/>
      <right style="thin">
        <color rgb="FFE6E6E6"/>
      </right>
      <top style="thin">
        <color theme="0" tint="-0.24994659260841701"/>
      </top>
      <bottom style="medium">
        <color rgb="FF555555"/>
      </bottom>
      <diagonal/>
    </border>
    <border>
      <left/>
      <right/>
      <top/>
      <bottom style="medium">
        <color auto="1"/>
      </bottom>
      <diagonal/>
    </border>
    <border>
      <left style="thin">
        <color rgb="FFE6E6E6"/>
      </left>
      <right/>
      <top/>
      <bottom style="medium">
        <color auto="1"/>
      </bottom>
      <diagonal/>
    </border>
    <border>
      <left/>
      <right style="thin">
        <color rgb="FFE6E6E6"/>
      </right>
      <top/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rgb="FFE6E6E6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4.9989318521683403E-2"/>
      </left>
      <right/>
      <top/>
      <bottom style="medium">
        <color rgb="FF555555"/>
      </bottom>
      <diagonal/>
    </border>
    <border>
      <left/>
      <right style="thin">
        <color theme="0" tint="-4.9989318521683403E-2"/>
      </right>
      <top/>
      <bottom style="medium">
        <color rgb="FF555555"/>
      </bottom>
      <diagonal/>
    </border>
    <border>
      <left style="medium">
        <color theme="0" tint="-0.24994659260841701"/>
      </left>
      <right/>
      <top/>
      <bottom style="medium">
        <color rgb="FF555555"/>
      </bottom>
      <diagonal/>
    </border>
    <border>
      <left/>
      <right style="medium">
        <color theme="0" tint="-0.24994659260841701"/>
      </right>
      <top/>
      <bottom style="medium">
        <color rgb="FF555555"/>
      </bottom>
      <diagonal/>
    </border>
  </borders>
  <cellStyleXfs count="3">
    <xf numFmtId="0" fontId="0" fillId="0" borderId="0" applyFont="0"/>
    <xf numFmtId="0" fontId="2" fillId="0" borderId="0" applyNumberFormat="0" applyFon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6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3" fontId="6" fillId="2" borderId="0" xfId="0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5" fillId="2" borderId="0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13" fillId="5" borderId="0" xfId="0" applyFont="1" applyFill="1" applyBorder="1" applyAlignment="1" applyProtection="1">
      <protection hidden="1"/>
    </xf>
    <xf numFmtId="0" fontId="13" fillId="5" borderId="1" xfId="0" applyFont="1" applyFill="1" applyBorder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49" fontId="12" fillId="3" borderId="0" xfId="0" applyNumberFormat="1" applyFont="1" applyFill="1" applyProtection="1">
      <protection hidden="1"/>
    </xf>
    <xf numFmtId="0" fontId="0" fillId="0" borderId="0" xfId="0" applyBorder="1" applyAlignment="1" applyProtection="1">
      <protection hidden="1"/>
    </xf>
    <xf numFmtId="49" fontId="11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hidden="1"/>
    </xf>
    <xf numFmtId="0" fontId="14" fillId="3" borderId="0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2" borderId="0" xfId="0" applyFont="1" applyFill="1" applyBorder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29" fillId="3" borderId="0" xfId="0" applyFont="1" applyFill="1" applyProtection="1">
      <protection hidden="1"/>
    </xf>
    <xf numFmtId="0" fontId="29" fillId="0" borderId="0" xfId="0" applyFont="1" applyProtection="1">
      <protection hidden="1"/>
    </xf>
    <xf numFmtId="0" fontId="30" fillId="3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0" fillId="3" borderId="0" xfId="0" applyFont="1" applyFill="1" applyAlignment="1" applyProtection="1">
      <alignment vertical="top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3" borderId="0" xfId="0" applyFont="1" applyFill="1" applyAlignment="1" applyProtection="1">
      <alignment horizontal="justify" vertical="top"/>
      <protection hidden="1"/>
    </xf>
    <xf numFmtId="0" fontId="30" fillId="0" borderId="0" xfId="0" applyFont="1" applyAlignment="1" applyProtection="1">
      <alignment horizontal="justify" vertical="top"/>
      <protection hidden="1"/>
    </xf>
    <xf numFmtId="0" fontId="36" fillId="2" borderId="0" xfId="0" applyFont="1" applyFill="1" applyAlignment="1" applyProtection="1">
      <alignment horizontal="center" vertical="top"/>
      <protection hidden="1"/>
    </xf>
    <xf numFmtId="0" fontId="28" fillId="3" borderId="0" xfId="0" applyFont="1" applyFill="1" applyBorder="1" applyProtection="1">
      <protection hidden="1"/>
    </xf>
    <xf numFmtId="0" fontId="28" fillId="5" borderId="0" xfId="0" applyFont="1" applyFill="1" applyBorder="1" applyProtection="1">
      <protection hidden="1"/>
    </xf>
    <xf numFmtId="0" fontId="28" fillId="3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38" fillId="5" borderId="0" xfId="0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horizontal="left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26" fillId="5" borderId="0" xfId="0" applyFont="1" applyFill="1" applyBorder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shrinkToFit="1"/>
      <protection locked="0"/>
    </xf>
    <xf numFmtId="0" fontId="23" fillId="5" borderId="17" xfId="0" applyFont="1" applyFill="1" applyBorder="1" applyAlignment="1" applyProtection="1">
      <alignment shrinkToFit="1"/>
      <protection locked="0"/>
    </xf>
    <xf numFmtId="0" fontId="16" fillId="5" borderId="27" xfId="0" applyFont="1" applyFill="1" applyBorder="1" applyAlignment="1" applyProtection="1">
      <alignment horizontal="left" vertical="center"/>
      <protection hidden="1"/>
    </xf>
    <xf numFmtId="0" fontId="26" fillId="5" borderId="27" xfId="0" applyFont="1" applyFill="1" applyBorder="1" applyAlignment="1" applyProtection="1">
      <alignment horizontal="left" vertical="center"/>
      <protection hidden="1"/>
    </xf>
    <xf numFmtId="0" fontId="7" fillId="5" borderId="17" xfId="0" applyFont="1" applyFill="1" applyBorder="1" applyAlignment="1" applyProtection="1">
      <alignment shrinkToFit="1"/>
      <protection locked="0"/>
    </xf>
    <xf numFmtId="0" fontId="16" fillId="5" borderId="0" xfId="0" applyFont="1" applyFill="1" applyBorder="1" applyAlignment="1" applyProtection="1">
      <alignment shrinkToFit="1"/>
      <protection locked="0"/>
    </xf>
    <xf numFmtId="0" fontId="16" fillId="5" borderId="27" xfId="0" applyFont="1" applyFill="1" applyBorder="1" applyAlignment="1" applyProtection="1">
      <alignment shrinkToFit="1"/>
      <protection locked="0"/>
    </xf>
    <xf numFmtId="0" fontId="26" fillId="5" borderId="27" xfId="0" applyFont="1" applyFill="1" applyBorder="1" applyAlignment="1" applyProtection="1">
      <alignment shrinkToFit="1"/>
      <protection locked="0"/>
    </xf>
    <xf numFmtId="0" fontId="16" fillId="2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16" fillId="5" borderId="27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Border="1" applyAlignment="1" applyProtection="1">
      <alignment shrinkToFit="1"/>
      <protection locked="0"/>
    </xf>
    <xf numFmtId="0" fontId="31" fillId="5" borderId="0" xfId="0" applyFont="1" applyFill="1" applyBorder="1" applyAlignment="1" applyProtection="1">
      <alignment vertical="center"/>
      <protection hidden="1"/>
    </xf>
    <xf numFmtId="0" fontId="16" fillId="5" borderId="30" xfId="0" applyFont="1" applyFill="1" applyBorder="1" applyAlignment="1" applyProtection="1">
      <protection hidden="1"/>
    </xf>
    <xf numFmtId="0" fontId="16" fillId="5" borderId="17" xfId="0" applyFont="1" applyFill="1" applyBorder="1" applyAlignment="1" applyProtection="1">
      <alignment vertical="center"/>
      <protection hidden="1"/>
    </xf>
    <xf numFmtId="0" fontId="26" fillId="5" borderId="17" xfId="0" applyFont="1" applyFill="1" applyBorder="1" applyAlignment="1" applyProtection="1">
      <alignment vertical="center"/>
      <protection hidden="1"/>
    </xf>
    <xf numFmtId="0" fontId="40" fillId="5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0" fontId="41" fillId="5" borderId="0" xfId="0" applyFont="1" applyFill="1" applyBorder="1" applyAlignment="1" applyProtection="1">
      <alignment horizontal="left" vertical="center"/>
      <protection locked="0"/>
    </xf>
    <xf numFmtId="0" fontId="42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17" fillId="5" borderId="17" xfId="0" applyFont="1" applyFill="1" applyBorder="1" applyAlignment="1" applyProtection="1">
      <alignment vertical="center"/>
      <protection hidden="1"/>
    </xf>
    <xf numFmtId="0" fontId="31" fillId="5" borderId="17" xfId="0" applyFont="1" applyFill="1" applyBorder="1" applyAlignment="1" applyProtection="1">
      <alignment vertical="center"/>
      <protection hidden="1"/>
    </xf>
    <xf numFmtId="0" fontId="40" fillId="5" borderId="17" xfId="0" applyFont="1" applyFill="1" applyBorder="1" applyAlignment="1">
      <alignment vertical="center"/>
    </xf>
    <xf numFmtId="0" fontId="30" fillId="5" borderId="17" xfId="0" applyFont="1" applyFill="1" applyBorder="1" applyAlignment="1">
      <alignment vertical="center"/>
    </xf>
    <xf numFmtId="0" fontId="17" fillId="5" borderId="27" xfId="0" applyFont="1" applyFill="1" applyBorder="1" applyAlignment="1" applyProtection="1">
      <alignment vertical="center"/>
      <protection hidden="1"/>
    </xf>
    <xf numFmtId="0" fontId="31" fillId="5" borderId="27" xfId="0" applyFont="1" applyFill="1" applyBorder="1" applyAlignment="1" applyProtection="1">
      <alignment vertical="center"/>
      <protection hidden="1"/>
    </xf>
    <xf numFmtId="0" fontId="40" fillId="5" borderId="27" xfId="0" applyFont="1" applyFill="1" applyBorder="1" applyAlignment="1">
      <alignment vertical="center"/>
    </xf>
    <xf numFmtId="0" fontId="30" fillId="5" borderId="27" xfId="0" applyFont="1" applyFill="1" applyBorder="1" applyAlignment="1">
      <alignment vertical="center"/>
    </xf>
    <xf numFmtId="0" fontId="17" fillId="0" borderId="27" xfId="0" applyFont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Protection="1">
      <protection hidden="1"/>
    </xf>
    <xf numFmtId="0" fontId="25" fillId="5" borderId="0" xfId="0" applyFont="1" applyFill="1" applyBorder="1" applyAlignment="1">
      <alignment vertical="center"/>
    </xf>
    <xf numFmtId="0" fontId="30" fillId="5" borderId="36" xfId="0" applyFont="1" applyFill="1" applyBorder="1" applyAlignment="1">
      <alignment vertical="center"/>
    </xf>
    <xf numFmtId="0" fontId="42" fillId="5" borderId="36" xfId="0" applyFont="1" applyFill="1" applyBorder="1" applyAlignment="1">
      <alignment horizontal="left" vertical="center"/>
    </xf>
    <xf numFmtId="0" fontId="30" fillId="5" borderId="38" xfId="0" applyFont="1" applyFill="1" applyBorder="1" applyAlignment="1">
      <alignment vertical="center"/>
    </xf>
    <xf numFmtId="0" fontId="30" fillId="5" borderId="30" xfId="0" applyFont="1" applyFill="1" applyBorder="1" applyAlignment="1">
      <alignment vertical="center"/>
    </xf>
    <xf numFmtId="0" fontId="31" fillId="5" borderId="36" xfId="0" applyFont="1" applyFill="1" applyBorder="1" applyAlignment="1" applyProtection="1">
      <alignment horizontal="left" vertical="center"/>
      <protection hidden="1"/>
    </xf>
    <xf numFmtId="0" fontId="31" fillId="5" borderId="36" xfId="0" applyFont="1" applyFill="1" applyBorder="1" applyAlignment="1" applyProtection="1">
      <alignment vertical="center"/>
      <protection hidden="1"/>
    </xf>
    <xf numFmtId="0" fontId="21" fillId="5" borderId="36" xfId="0" applyFont="1" applyFill="1" applyBorder="1" applyAlignment="1" applyProtection="1">
      <alignment horizontal="left" vertical="center"/>
      <protection hidden="1"/>
    </xf>
    <xf numFmtId="0" fontId="26" fillId="5" borderId="36" xfId="0" applyFont="1" applyFill="1" applyBorder="1" applyAlignment="1" applyProtection="1">
      <alignment vertical="center"/>
      <protection hidden="1"/>
    </xf>
    <xf numFmtId="0" fontId="26" fillId="5" borderId="38" xfId="0" applyFont="1" applyFill="1" applyBorder="1" applyAlignment="1" applyProtection="1">
      <alignment vertical="center"/>
      <protection hidden="1"/>
    </xf>
    <xf numFmtId="0" fontId="16" fillId="5" borderId="36" xfId="0" applyFont="1" applyFill="1" applyBorder="1" applyAlignment="1" applyProtection="1">
      <protection hidden="1"/>
    </xf>
    <xf numFmtId="0" fontId="45" fillId="2" borderId="0" xfId="0" applyFont="1" applyFill="1" applyAlignment="1" applyProtection="1">
      <alignment horizontal="center" vertical="top"/>
      <protection hidden="1"/>
    </xf>
    <xf numFmtId="0" fontId="45" fillId="2" borderId="0" xfId="0" applyFont="1" applyFill="1" applyAlignment="1" applyProtection="1">
      <alignment horizontal="right" vertical="top"/>
      <protection hidden="1"/>
    </xf>
    <xf numFmtId="0" fontId="18" fillId="5" borderId="41" xfId="0" applyFont="1" applyFill="1" applyBorder="1" applyAlignment="1" applyProtection="1">
      <alignment horizontal="center" vertical="center"/>
      <protection locked="0"/>
    </xf>
    <xf numFmtId="0" fontId="18" fillId="5" borderId="41" xfId="0" applyFont="1" applyFill="1" applyBorder="1" applyAlignment="1" applyProtection="1">
      <alignment horizontal="center" vertical="center" shrinkToFit="1"/>
      <protection locked="0"/>
    </xf>
    <xf numFmtId="0" fontId="42" fillId="5" borderId="41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left" vertical="center" shrinkToFit="1"/>
      <protection locked="0"/>
    </xf>
    <xf numFmtId="0" fontId="0" fillId="5" borderId="38" xfId="0" applyFill="1" applyBorder="1" applyAlignment="1" applyProtection="1">
      <alignment horizontal="left" vertical="center" shrinkToFit="1"/>
      <protection locked="0"/>
    </xf>
    <xf numFmtId="0" fontId="19" fillId="5" borderId="0" xfId="0" applyFont="1" applyFill="1" applyBorder="1" applyAlignment="1" applyProtection="1">
      <alignment horizontal="left" vertical="center" shrinkToFit="1"/>
      <protection locked="0"/>
    </xf>
    <xf numFmtId="9" fontId="33" fillId="5" borderId="0" xfId="0" applyNumberFormat="1" applyFont="1" applyFill="1" applyBorder="1" applyAlignment="1" applyProtection="1">
      <alignment horizontal="left" vertical="center" shrinkToFit="1"/>
      <protection hidden="1"/>
    </xf>
    <xf numFmtId="9" fontId="33" fillId="5" borderId="36" xfId="0" applyNumberFormat="1" applyFont="1" applyFill="1" applyBorder="1" applyAlignment="1" applyProtection="1">
      <alignment horizontal="left" vertical="center" shrinkToFit="1"/>
      <protection hidden="1"/>
    </xf>
    <xf numFmtId="0" fontId="0" fillId="5" borderId="27" xfId="0" applyFill="1" applyBorder="1" applyAlignment="1" applyProtection="1">
      <alignment horizontal="left" vertical="center" shrinkToFit="1"/>
      <protection locked="0"/>
    </xf>
    <xf numFmtId="0" fontId="0" fillId="5" borderId="30" xfId="0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16" fillId="2" borderId="47" xfId="0" applyFont="1" applyFill="1" applyBorder="1" applyAlignment="1" applyProtection="1">
      <alignment vertical="center"/>
      <protection hidden="1"/>
    </xf>
    <xf numFmtId="0" fontId="16" fillId="2" borderId="48" xfId="0" applyFont="1" applyFill="1" applyBorder="1" applyAlignment="1" applyProtection="1">
      <alignment vertical="center"/>
      <protection hidden="1"/>
    </xf>
    <xf numFmtId="0" fontId="26" fillId="0" borderId="48" xfId="0" applyFont="1" applyBorder="1" applyAlignment="1" applyProtection="1">
      <alignment vertical="center"/>
      <protection hidden="1"/>
    </xf>
    <xf numFmtId="0" fontId="26" fillId="5" borderId="48" xfId="0" applyFont="1" applyFill="1" applyBorder="1" applyAlignment="1" applyProtection="1">
      <alignment vertical="center"/>
      <protection hidden="1"/>
    </xf>
    <xf numFmtId="0" fontId="0" fillId="5" borderId="48" xfId="0" applyFill="1" applyBorder="1" applyAlignment="1">
      <alignment vertical="center"/>
    </xf>
    <xf numFmtId="0" fontId="18" fillId="2" borderId="29" xfId="0" applyFont="1" applyFill="1" applyBorder="1" applyAlignment="1" applyProtection="1">
      <alignment horizontal="left" vertical="center" shrinkToFit="1"/>
      <protection locked="0"/>
    </xf>
    <xf numFmtId="0" fontId="31" fillId="2" borderId="0" xfId="0" applyFont="1" applyFill="1" applyBorder="1" applyAlignment="1" applyProtection="1">
      <alignment horizontal="left" vertical="center" shrinkToFit="1"/>
      <protection locked="0"/>
    </xf>
    <xf numFmtId="0" fontId="7" fillId="5" borderId="0" xfId="0" applyFont="1" applyFill="1" applyBorder="1" applyAlignment="1" applyProtection="1">
      <alignment horizontal="left" vertical="center" shrinkToFit="1"/>
      <protection locked="0"/>
    </xf>
    <xf numFmtId="0" fontId="18" fillId="5" borderId="47" xfId="0" applyFont="1" applyFill="1" applyBorder="1" applyAlignment="1" applyProtection="1">
      <alignment horizontal="left"/>
      <protection locked="0"/>
    </xf>
    <xf numFmtId="0" fontId="18" fillId="5" borderId="48" xfId="0" applyFont="1" applyFill="1" applyBorder="1" applyAlignment="1" applyProtection="1">
      <alignment horizontal="left"/>
      <protection locked="0"/>
    </xf>
    <xf numFmtId="0" fontId="7" fillId="5" borderId="48" xfId="0" applyFont="1" applyFill="1" applyBorder="1" applyAlignment="1" applyProtection="1">
      <alignment horizontal="left"/>
      <protection locked="0"/>
    </xf>
    <xf numFmtId="0" fontId="31" fillId="5" borderId="0" xfId="0" applyFont="1" applyFill="1" applyBorder="1" applyAlignment="1" applyProtection="1">
      <alignment horizontal="left" vertical="center" shrinkToFit="1"/>
      <protection locked="0"/>
    </xf>
    <xf numFmtId="0" fontId="31" fillId="5" borderId="0" xfId="0" applyFont="1" applyFill="1" applyBorder="1" applyAlignment="1" applyProtection="1">
      <alignment vertical="center" shrinkToFit="1"/>
      <protection hidden="1"/>
    </xf>
    <xf numFmtId="0" fontId="37" fillId="5" borderId="0" xfId="0" applyFont="1" applyFill="1" applyAlignment="1" applyProtection="1">
      <alignment horizontal="right" vertical="top"/>
      <protection hidden="1"/>
    </xf>
    <xf numFmtId="0" fontId="18" fillId="5" borderId="17" xfId="0" applyFont="1" applyFill="1" applyBorder="1" applyAlignment="1" applyProtection="1">
      <alignment horizontal="left" vertical="center" shrinkToFit="1"/>
      <protection locked="0"/>
    </xf>
    <xf numFmtId="0" fontId="3" fillId="5" borderId="0" xfId="0" applyFont="1" applyFill="1" applyBorder="1" applyProtection="1">
      <protection hidden="1"/>
    </xf>
    <xf numFmtId="0" fontId="3" fillId="12" borderId="0" xfId="0" applyFont="1" applyFill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27" fillId="10" borderId="0" xfId="0" applyFont="1" applyFill="1"/>
    <xf numFmtId="0" fontId="27" fillId="10" borderId="0" xfId="0" applyFont="1" applyFill="1" applyAlignment="1">
      <alignment vertical="center"/>
    </xf>
    <xf numFmtId="0" fontId="1" fillId="12" borderId="0" xfId="0" applyFont="1" applyFill="1" applyProtection="1">
      <protection hidden="1"/>
    </xf>
    <xf numFmtId="0" fontId="27" fillId="12" borderId="0" xfId="0" applyFont="1" applyFill="1"/>
    <xf numFmtId="0" fontId="49" fillId="12" borderId="0" xfId="0" applyFont="1" applyFill="1"/>
    <xf numFmtId="0" fontId="1" fillId="12" borderId="49" xfId="0" applyFont="1" applyFill="1" applyBorder="1" applyProtection="1">
      <protection hidden="1"/>
    </xf>
    <xf numFmtId="0" fontId="5" fillId="12" borderId="49" xfId="0" applyFont="1" applyFill="1" applyBorder="1" applyAlignment="1" applyProtection="1">
      <alignment vertical="center"/>
      <protection hidden="1"/>
    </xf>
    <xf numFmtId="9" fontId="6" fillId="12" borderId="49" xfId="0" applyNumberFormat="1" applyFont="1" applyFill="1" applyBorder="1" applyAlignment="1" applyProtection="1">
      <alignment horizontal="center" vertical="center"/>
      <protection hidden="1"/>
    </xf>
    <xf numFmtId="0" fontId="3" fillId="10" borderId="0" xfId="0" applyFont="1" applyFill="1" applyProtection="1">
      <protection hidden="1"/>
    </xf>
    <xf numFmtId="0" fontId="7" fillId="5" borderId="0" xfId="0" applyFont="1" applyFill="1" applyBorder="1" applyAlignment="1" applyProtection="1">
      <alignment horizontal="left"/>
      <protection locked="0"/>
    </xf>
    <xf numFmtId="0" fontId="52" fillId="3" borderId="0" xfId="0" applyFont="1" applyFill="1" applyProtection="1">
      <protection hidden="1"/>
    </xf>
    <xf numFmtId="0" fontId="52" fillId="0" borderId="0" xfId="0" applyFont="1" applyProtection="1">
      <protection hidden="1"/>
    </xf>
    <xf numFmtId="49" fontId="52" fillId="3" borderId="0" xfId="0" applyNumberFormat="1" applyFont="1" applyFill="1" applyProtection="1">
      <protection hidden="1"/>
    </xf>
    <xf numFmtId="0" fontId="52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 applyProtection="1">
      <protection hidden="1"/>
    </xf>
    <xf numFmtId="0" fontId="19" fillId="5" borderId="0" xfId="0" applyFont="1" applyFill="1" applyBorder="1" applyAlignment="1" applyProtection="1">
      <protection hidden="1"/>
    </xf>
    <xf numFmtId="0" fontId="0" fillId="5" borderId="0" xfId="0" applyFill="1" applyBorder="1" applyAlignment="1" applyProtection="1">
      <protection hidden="1"/>
    </xf>
    <xf numFmtId="0" fontId="13" fillId="5" borderId="36" xfId="0" applyFont="1" applyFill="1" applyBorder="1" applyAlignment="1" applyProtection="1">
      <protection hidden="1"/>
    </xf>
    <xf numFmtId="3" fontId="18" fillId="5" borderId="0" xfId="0" applyNumberFormat="1" applyFont="1" applyFill="1" applyBorder="1" applyAlignment="1" applyProtection="1">
      <alignment horizontal="left" vertical="center"/>
      <protection locked="0"/>
    </xf>
    <xf numFmtId="3" fontId="18" fillId="5" borderId="0" xfId="0" applyNumberFormat="1" applyFont="1" applyFill="1" applyBorder="1" applyAlignment="1" applyProtection="1">
      <alignment horizontal="left" vertical="center" shrinkToFit="1"/>
      <protection locked="0"/>
    </xf>
    <xf numFmtId="3" fontId="7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0" fontId="53" fillId="5" borderId="0" xfId="0" applyFont="1" applyFill="1" applyBorder="1" applyAlignment="1" applyProtection="1">
      <alignment horizontal="left" vertical="center" wrapText="1"/>
      <protection hidden="1"/>
    </xf>
    <xf numFmtId="0" fontId="54" fillId="5" borderId="0" xfId="0" applyFont="1" applyFill="1" applyBorder="1" applyAlignment="1" applyProtection="1">
      <alignment horizontal="left" vertical="center" wrapText="1"/>
      <protection hidden="1"/>
    </xf>
    <xf numFmtId="0" fontId="31" fillId="5" borderId="0" xfId="0" applyFont="1" applyFill="1" applyBorder="1" applyAlignment="1" applyProtection="1">
      <alignment horizontal="justify" vertical="top" wrapText="1"/>
      <protection hidden="1"/>
    </xf>
    <xf numFmtId="0" fontId="33" fillId="5" borderId="0" xfId="0" applyFont="1" applyFill="1" applyBorder="1" applyAlignment="1" applyProtection="1">
      <alignment horizontal="justify" vertical="top" wrapText="1"/>
      <protection hidden="1"/>
    </xf>
    <xf numFmtId="0" fontId="34" fillId="5" borderId="0" xfId="0" applyFont="1" applyFill="1" applyBorder="1" applyAlignment="1" applyProtection="1">
      <alignment horizontal="justify" vertical="top" wrapText="1"/>
      <protection hidden="1"/>
    </xf>
    <xf numFmtId="0" fontId="35" fillId="5" borderId="0" xfId="0" applyFont="1" applyFill="1" applyBorder="1" applyAlignment="1" applyProtection="1">
      <alignment horizontal="justify" vertical="top" wrapText="1"/>
      <protection hidden="1"/>
    </xf>
    <xf numFmtId="0" fontId="5" fillId="10" borderId="0" xfId="0" applyFont="1" applyFill="1" applyBorder="1" applyAlignment="1" applyProtection="1">
      <protection hidden="1"/>
    </xf>
    <xf numFmtId="0" fontId="13" fillId="10" borderId="0" xfId="0" applyFont="1" applyFill="1" applyBorder="1" applyAlignment="1" applyProtection="1">
      <protection hidden="1"/>
    </xf>
    <xf numFmtId="0" fontId="15" fillId="10" borderId="0" xfId="0" applyFont="1" applyFill="1" applyBorder="1" applyAlignment="1" applyProtection="1">
      <alignment horizontal="left"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shrinkToFit="1"/>
      <protection locked="0"/>
    </xf>
    <xf numFmtId="0" fontId="0" fillId="10" borderId="0" xfId="0" applyFill="1" applyBorder="1" applyAlignment="1">
      <alignment horizontal="right" vertical="center"/>
    </xf>
    <xf numFmtId="0" fontId="7" fillId="10" borderId="0" xfId="0" applyFont="1" applyFill="1" applyBorder="1" applyAlignment="1" applyProtection="1">
      <alignment horizontal="center" shrinkToFit="1"/>
      <protection locked="0"/>
    </xf>
    <xf numFmtId="0" fontId="48" fillId="3" borderId="0" xfId="0" applyFont="1" applyFill="1" applyBorder="1" applyAlignment="1" applyProtection="1">
      <alignment horizontal="center" vertical="center"/>
      <protection hidden="1"/>
    </xf>
    <xf numFmtId="0" fontId="55" fillId="10" borderId="0" xfId="0" applyFont="1" applyFill="1" applyBorder="1" applyAlignment="1" applyProtection="1">
      <alignment horizontal="center" vertical="center" wrapText="1"/>
      <protection hidden="1"/>
    </xf>
    <xf numFmtId="0" fontId="48" fillId="10" borderId="0" xfId="0" applyFont="1" applyFill="1" applyBorder="1" applyAlignment="1">
      <alignment horizontal="center" vertical="center"/>
    </xf>
    <xf numFmtId="0" fontId="48" fillId="3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10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6" fillId="10" borderId="0" xfId="0" applyFont="1" applyFill="1" applyBorder="1" applyAlignment="1" applyProtection="1">
      <alignment horizontal="left" vertical="center"/>
      <protection hidden="1"/>
    </xf>
    <xf numFmtId="0" fontId="57" fillId="0" borderId="0" xfId="0" applyFont="1" applyAlignment="1">
      <alignment vertical="center"/>
    </xf>
    <xf numFmtId="0" fontId="48" fillId="10" borderId="0" xfId="0" applyFont="1" applyFill="1" applyAlignment="1">
      <alignment vertical="center"/>
    </xf>
    <xf numFmtId="0" fontId="0" fillId="0" borderId="0" xfId="0" applyAlignment="1"/>
    <xf numFmtId="0" fontId="48" fillId="10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6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>
      <alignment vertical="center"/>
    </xf>
    <xf numFmtId="0" fontId="50" fillId="2" borderId="0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Border="1" applyAlignment="1" applyProtection="1">
      <alignment vertical="center" wrapText="1"/>
      <protection hidden="1"/>
    </xf>
    <xf numFmtId="0" fontId="50" fillId="0" borderId="0" xfId="0" applyFont="1" applyAlignment="1" applyProtection="1">
      <alignment vertical="center" wrapText="1"/>
      <protection hidden="1"/>
    </xf>
    <xf numFmtId="0" fontId="51" fillId="0" borderId="0" xfId="0" applyFont="1" applyAlignment="1">
      <alignment wrapText="1"/>
    </xf>
    <xf numFmtId="0" fontId="15" fillId="12" borderId="0" xfId="0" applyFont="1" applyFill="1" applyBorder="1" applyAlignment="1" applyProtection="1">
      <alignment horizontal="right" vertical="center"/>
      <protection hidden="1"/>
    </xf>
    <xf numFmtId="0" fontId="25" fillId="0" borderId="0" xfId="0" applyFont="1" applyBorder="1" applyAlignment="1"/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49" xfId="0" applyFont="1" applyBorder="1" applyAlignment="1">
      <alignment horizontal="right" vertical="center"/>
    </xf>
    <xf numFmtId="0" fontId="25" fillId="0" borderId="49" xfId="0" applyFont="1" applyBorder="1" applyAlignment="1">
      <alignment vertical="center"/>
    </xf>
    <xf numFmtId="0" fontId="18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8" fillId="5" borderId="27" xfId="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/>
    <xf numFmtId="0" fontId="15" fillId="8" borderId="33" xfId="0" applyFont="1" applyFill="1" applyBorder="1" applyAlignment="1" applyProtection="1">
      <alignment vertical="center"/>
      <protection hidden="1"/>
    </xf>
    <xf numFmtId="0" fontId="0" fillId="8" borderId="10" xfId="0" applyFill="1" applyBorder="1" applyAlignment="1" applyProtection="1">
      <alignment vertical="center"/>
      <protection hidden="1"/>
    </xf>
    <xf numFmtId="0" fontId="0" fillId="8" borderId="43" xfId="0" applyFill="1" applyBorder="1" applyAlignment="1" applyProtection="1">
      <alignment vertical="center"/>
      <protection hidden="1"/>
    </xf>
    <xf numFmtId="0" fontId="15" fillId="8" borderId="31" xfId="0" applyFont="1" applyFill="1" applyBorder="1" applyAlignment="1" applyProtection="1">
      <alignment vertical="center"/>
      <protection hidden="1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0" xfId="0" applyBorder="1" applyAlignment="1">
      <alignment vertical="center"/>
    </xf>
    <xf numFmtId="0" fontId="15" fillId="8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</xf>
    <xf numFmtId="0" fontId="31" fillId="5" borderId="0" xfId="0" applyFont="1" applyFill="1" applyBorder="1" applyAlignment="1" applyProtection="1">
      <alignment vertical="center" shrinkToFit="1"/>
      <protection hidden="1"/>
    </xf>
    <xf numFmtId="0" fontId="30" fillId="5" borderId="0" xfId="0" applyFont="1" applyFill="1" applyBorder="1" applyAlignment="1" applyProtection="1">
      <alignment vertical="center" shrinkToFit="1"/>
      <protection hidden="1"/>
    </xf>
    <xf numFmtId="0" fontId="16" fillId="8" borderId="29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52" fillId="11" borderId="0" xfId="0" applyFont="1" applyFill="1" applyBorder="1" applyAlignment="1" applyProtection="1">
      <alignment vertical="center"/>
      <protection hidden="1"/>
    </xf>
    <xf numFmtId="3" fontId="18" fillId="2" borderId="15" xfId="0" applyNumberFormat="1" applyFont="1" applyFill="1" applyBorder="1" applyAlignment="1" applyProtection="1">
      <alignment horizontal="left" vertical="center" shrinkToFit="1"/>
      <protection locked="0"/>
    </xf>
    <xf numFmtId="3" fontId="7" fillId="0" borderId="15" xfId="0" applyNumberFormat="1" applyFont="1" applyBorder="1" applyAlignment="1" applyProtection="1">
      <alignment horizontal="left" vertical="center" shrinkToFit="1"/>
      <protection locked="0"/>
    </xf>
    <xf numFmtId="0" fontId="15" fillId="8" borderId="32" xfId="0" applyFont="1" applyFill="1" applyBorder="1" applyAlignment="1" applyProtection="1">
      <alignment horizontal="right" vertical="center"/>
      <protection hidden="1"/>
    </xf>
    <xf numFmtId="0" fontId="15" fillId="8" borderId="14" xfId="0" applyFont="1" applyFill="1" applyBorder="1" applyAlignment="1" applyProtection="1">
      <alignment horizontal="right" vertical="center"/>
      <protection hidden="1"/>
    </xf>
    <xf numFmtId="0" fontId="25" fillId="8" borderId="40" xfId="0" applyFont="1" applyFill="1" applyBorder="1" applyAlignment="1" applyProtection="1">
      <alignment horizontal="right" vertical="center"/>
      <protection hidden="1"/>
    </xf>
    <xf numFmtId="9" fontId="18" fillId="2" borderId="0" xfId="2" applyFont="1" applyFill="1" applyBorder="1" applyAlignment="1" applyProtection="1">
      <alignment horizontal="left" vertical="center" shrinkToFit="1"/>
      <protection locked="0"/>
    </xf>
    <xf numFmtId="9" fontId="7" fillId="0" borderId="36" xfId="2" applyFont="1" applyBorder="1" applyAlignment="1" applyProtection="1">
      <alignment horizontal="left" vertical="center" shrinkToFit="1"/>
      <protection locked="0"/>
    </xf>
    <xf numFmtId="0" fontId="15" fillId="8" borderId="56" xfId="0" applyFont="1" applyFill="1" applyBorder="1" applyAlignment="1" applyProtection="1">
      <alignment vertical="center"/>
      <protection hidden="1"/>
    </xf>
    <xf numFmtId="0" fontId="0" fillId="8" borderId="57" xfId="0" applyFill="1" applyBorder="1" applyAlignment="1" applyProtection="1">
      <alignment vertical="center"/>
      <protection hidden="1"/>
    </xf>
    <xf numFmtId="0" fontId="0" fillId="8" borderId="58" xfId="0" applyFill="1" applyBorder="1" applyAlignment="1" applyProtection="1">
      <alignment vertical="center"/>
      <protection hidden="1"/>
    </xf>
    <xf numFmtId="0" fontId="20" fillId="8" borderId="31" xfId="0" applyFont="1" applyFill="1" applyBorder="1" applyAlignment="1" applyProtection="1">
      <alignment vertical="center"/>
      <protection hidden="1"/>
    </xf>
    <xf numFmtId="0" fontId="19" fillId="8" borderId="12" xfId="0" applyFont="1" applyFill="1" applyBorder="1" applyAlignment="1" applyProtection="1">
      <alignment vertical="center"/>
      <protection hidden="1"/>
    </xf>
    <xf numFmtId="0" fontId="19" fillId="8" borderId="13" xfId="0" applyFont="1" applyFill="1" applyBorder="1" applyAlignment="1" applyProtection="1">
      <alignment vertical="center"/>
      <protection hidden="1"/>
    </xf>
    <xf numFmtId="0" fontId="18" fillId="2" borderId="11" xfId="0" applyFont="1" applyFill="1" applyBorder="1" applyAlignment="1" applyProtection="1">
      <alignment horizontal="left" vertical="center" shrinkToFit="1"/>
      <protection locked="0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5" fillId="8" borderId="29" xfId="0" applyFont="1" applyFill="1" applyBorder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vertical="center"/>
      <protection hidden="1"/>
    </xf>
    <xf numFmtId="0" fontId="19" fillId="8" borderId="25" xfId="0" applyFont="1" applyFill="1" applyBorder="1" applyAlignment="1" applyProtection="1">
      <alignment vertical="center"/>
      <protection hidden="1"/>
    </xf>
    <xf numFmtId="0" fontId="18" fillId="2" borderId="18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8" fillId="0" borderId="15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shrinkToFit="1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31" fillId="7" borderId="34" xfId="0" applyFont="1" applyFill="1" applyBorder="1" applyAlignment="1" applyProtection="1">
      <alignment horizontal="justify" vertical="top" wrapText="1"/>
      <protection hidden="1"/>
    </xf>
    <xf numFmtId="0" fontId="33" fillId="7" borderId="0" xfId="0" applyFont="1" applyFill="1" applyBorder="1" applyAlignment="1" applyProtection="1">
      <alignment horizontal="justify" vertical="top" wrapText="1"/>
      <protection hidden="1"/>
    </xf>
    <xf numFmtId="0" fontId="33" fillId="7" borderId="35" xfId="0" applyFont="1" applyFill="1" applyBorder="1" applyAlignment="1" applyProtection="1">
      <alignment horizontal="justify" vertical="top" wrapText="1"/>
      <protection hidden="1"/>
    </xf>
    <xf numFmtId="0" fontId="31" fillId="7" borderId="68" xfId="0" applyFont="1" applyFill="1" applyBorder="1" applyAlignment="1" applyProtection="1">
      <alignment horizontal="justify" vertical="top" wrapText="1"/>
      <protection hidden="1"/>
    </xf>
    <xf numFmtId="0" fontId="33" fillId="7" borderId="50" xfId="0" applyFont="1" applyFill="1" applyBorder="1" applyAlignment="1" applyProtection="1">
      <alignment horizontal="justify" vertical="top" wrapText="1"/>
      <protection hidden="1"/>
    </xf>
    <xf numFmtId="0" fontId="33" fillId="7" borderId="69" xfId="0" applyFont="1" applyFill="1" applyBorder="1" applyAlignment="1" applyProtection="1">
      <alignment horizontal="justify" vertical="top" wrapText="1"/>
      <protection hidden="1"/>
    </xf>
    <xf numFmtId="0" fontId="34" fillId="7" borderId="68" xfId="0" applyFont="1" applyFill="1" applyBorder="1" applyAlignment="1" applyProtection="1">
      <alignment horizontal="justify" vertical="top" wrapText="1"/>
      <protection hidden="1"/>
    </xf>
    <xf numFmtId="0" fontId="35" fillId="7" borderId="50" xfId="0" applyFont="1" applyFill="1" applyBorder="1" applyAlignment="1" applyProtection="1">
      <alignment horizontal="justify" vertical="top" wrapText="1"/>
      <protection hidden="1"/>
    </xf>
    <xf numFmtId="0" fontId="35" fillId="7" borderId="69" xfId="0" applyFont="1" applyFill="1" applyBorder="1" applyAlignment="1" applyProtection="1">
      <alignment horizontal="justify" vertical="top" wrapText="1"/>
      <protection hidden="1"/>
    </xf>
    <xf numFmtId="14" fontId="58" fillId="0" borderId="0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14" fontId="27" fillId="0" borderId="0" xfId="0" applyNumberFormat="1" applyFont="1" applyBorder="1" applyAlignment="1" applyProtection="1">
      <alignment horizontal="center" vertical="center" shrinkToFit="1"/>
      <protection locked="0"/>
    </xf>
    <xf numFmtId="0" fontId="25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25" xfId="0" applyFill="1" applyBorder="1" applyAlignment="1" applyProtection="1">
      <alignment vertical="center"/>
      <protection hidden="1"/>
    </xf>
    <xf numFmtId="9" fontId="18" fillId="2" borderId="17" xfId="2" applyFont="1" applyFill="1" applyBorder="1" applyAlignment="1" applyProtection="1">
      <alignment horizontal="left" vertical="center" shrinkToFit="1"/>
      <protection locked="0"/>
    </xf>
    <xf numFmtId="9" fontId="7" fillId="0" borderId="17" xfId="2" applyFont="1" applyBorder="1" applyAlignment="1" applyProtection="1">
      <alignment horizontal="left" vertical="center" shrinkToFit="1"/>
      <protection locked="0"/>
    </xf>
    <xf numFmtId="0" fontId="15" fillId="8" borderId="31" xfId="0" applyFont="1" applyFill="1" applyBorder="1" applyAlignment="1" applyProtection="1">
      <alignment horizontal="right" vertical="center"/>
      <protection hidden="1"/>
    </xf>
    <xf numFmtId="0" fontId="15" fillId="8" borderId="12" xfId="0" applyFont="1" applyFill="1" applyBorder="1" applyAlignment="1" applyProtection="1">
      <alignment horizontal="right" vertical="center"/>
      <protection hidden="1"/>
    </xf>
    <xf numFmtId="0" fontId="25" fillId="8" borderId="37" xfId="0" applyFont="1" applyFill="1" applyBorder="1" applyAlignment="1" applyProtection="1">
      <alignment horizontal="right" vertical="center"/>
      <protection hidden="1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18" fillId="2" borderId="54" xfId="0" applyFont="1" applyFill="1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18" fillId="2" borderId="50" xfId="0" applyFont="1" applyFill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15" fillId="12" borderId="50" xfId="0" applyFont="1" applyFill="1" applyBorder="1" applyAlignment="1" applyProtection="1">
      <alignment horizontal="right" vertical="center"/>
      <protection hidden="1"/>
    </xf>
    <xf numFmtId="0" fontId="15" fillId="8" borderId="31" xfId="0" applyFont="1" applyFill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3" fontId="0" fillId="0" borderId="15" xfId="0" applyNumberFormat="1" applyBorder="1" applyAlignment="1" applyProtection="1">
      <alignment horizontal="left" vertical="center" shrinkToFit="1"/>
      <protection locked="0"/>
    </xf>
    <xf numFmtId="0" fontId="15" fillId="8" borderId="44" xfId="0" applyFont="1" applyFill="1" applyBorder="1" applyAlignment="1" applyProtection="1">
      <alignment horizontal="right" vertical="center"/>
      <protection hidden="1"/>
    </xf>
    <xf numFmtId="0" fontId="15" fillId="8" borderId="21" xfId="0" applyFont="1" applyFill="1" applyBorder="1" applyAlignment="1" applyProtection="1">
      <alignment horizontal="right" vertical="center"/>
      <protection hidden="1"/>
    </xf>
    <xf numFmtId="0" fontId="25" fillId="8" borderId="26" xfId="0" applyFont="1" applyFill="1" applyBorder="1" applyAlignment="1" applyProtection="1">
      <alignment horizontal="right" vertical="center"/>
      <protection hidden="1"/>
    </xf>
    <xf numFmtId="0" fontId="18" fillId="2" borderId="20" xfId="0" applyFont="1" applyFill="1" applyBorder="1" applyAlignment="1" applyProtection="1">
      <alignment horizontal="left" vertical="center" shrinkToFit="1"/>
      <protection locked="0"/>
    </xf>
    <xf numFmtId="0" fontId="18" fillId="2" borderId="24" xfId="0" applyFont="1" applyFill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165" fontId="18" fillId="2" borderId="59" xfId="0" applyNumberFormat="1" applyFont="1" applyFill="1" applyBorder="1" applyAlignment="1" applyProtection="1">
      <alignment horizontal="left" vertical="center" shrinkToFit="1"/>
      <protection locked="0"/>
    </xf>
    <xf numFmtId="165" fontId="18" fillId="2" borderId="50" xfId="0" applyNumberFormat="1" applyFont="1" applyFill="1" applyBorder="1" applyAlignment="1" applyProtection="1">
      <alignment horizontal="left" vertical="center" shrinkToFit="1"/>
      <protection locked="0"/>
    </xf>
    <xf numFmtId="165" fontId="18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20" fillId="8" borderId="33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Alignment="1" applyProtection="1">
      <protection hidden="1"/>
    </xf>
    <xf numFmtId="0" fontId="43" fillId="4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8" fillId="0" borderId="0" xfId="1" applyFont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2" borderId="31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Alignment="1" applyProtection="1">
      <alignment vertical="center" shrinkToFit="1"/>
      <protection locked="0"/>
    </xf>
    <xf numFmtId="0" fontId="23" fillId="0" borderId="12" xfId="0" applyFont="1" applyBorder="1" applyAlignment="1" applyProtection="1">
      <alignment vertical="center" shrinkToFit="1"/>
      <protection locked="0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46" xfId="0" applyFont="1" applyBorder="1" applyAlignment="1" applyProtection="1">
      <alignment vertical="center" shrinkToFit="1"/>
      <protection locked="0"/>
    </xf>
    <xf numFmtId="0" fontId="20" fillId="8" borderId="12" xfId="0" applyFont="1" applyFill="1" applyBorder="1" applyAlignment="1" applyProtection="1">
      <alignment horizontal="right" vertical="center"/>
      <protection hidden="1"/>
    </xf>
    <xf numFmtId="165" fontId="18" fillId="0" borderId="16" xfId="0" applyNumberFormat="1" applyFont="1" applyBorder="1" applyAlignment="1" applyProtection="1">
      <alignment horizontal="left" vertical="center" shrinkToFit="1"/>
      <protection locked="0"/>
    </xf>
    <xf numFmtId="165" fontId="18" fillId="0" borderId="15" xfId="0" applyNumberFormat="1" applyFont="1" applyBorder="1" applyAlignment="1" applyProtection="1">
      <alignment horizontal="left" vertical="center" shrinkToFit="1"/>
      <protection locked="0"/>
    </xf>
    <xf numFmtId="165" fontId="18" fillId="0" borderId="28" xfId="0" applyNumberFormat="1" applyFont="1" applyBorder="1" applyAlignment="1" applyProtection="1">
      <alignment horizontal="left" vertical="center" shrinkToFit="1"/>
      <protection locked="0"/>
    </xf>
    <xf numFmtId="0" fontId="18" fillId="2" borderId="53" xfId="0" applyFont="1" applyFill="1" applyBorder="1" applyAlignment="1" applyProtection="1">
      <alignment horizontal="left" vertical="center" shrinkToFit="1"/>
      <protection locked="0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15" fillId="8" borderId="51" xfId="0" applyFont="1" applyFill="1" applyBorder="1" applyAlignment="1" applyProtection="1">
      <alignment vertical="center"/>
      <protection hidden="1"/>
    </xf>
    <xf numFmtId="0" fontId="0" fillId="8" borderId="50" xfId="0" applyFill="1" applyBorder="1" applyAlignment="1" applyProtection="1">
      <alignment vertical="center"/>
      <protection hidden="1"/>
    </xf>
    <xf numFmtId="0" fontId="0" fillId="8" borderId="52" xfId="0" applyFill="1" applyBorder="1" applyAlignment="1" applyProtection="1">
      <alignment vertical="center"/>
      <protection hidden="1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4" fillId="0" borderId="9" xfId="0" applyFont="1" applyBorder="1" applyAlignment="1" applyProtection="1">
      <alignment horizontal="center" vertical="center"/>
      <protection locked="0"/>
    </xf>
    <xf numFmtId="0" fontId="19" fillId="13" borderId="2" xfId="0" applyFont="1" applyFill="1" applyBorder="1" applyAlignment="1" applyProtection="1">
      <alignment vertical="center"/>
      <protection hidden="1"/>
    </xf>
    <xf numFmtId="0" fontId="0" fillId="13" borderId="3" xfId="0" applyFont="1" applyFill="1" applyBorder="1" applyAlignment="1" applyProtection="1">
      <protection hidden="1"/>
    </xf>
    <xf numFmtId="0" fontId="19" fillId="6" borderId="5" xfId="0" applyFont="1" applyFill="1" applyBorder="1" applyAlignment="1" applyProtection="1">
      <alignment vertical="center"/>
      <protection hidden="1"/>
    </xf>
    <xf numFmtId="0" fontId="0" fillId="6" borderId="6" xfId="0" applyFont="1" applyFill="1" applyBorder="1" applyAlignment="1" applyProtection="1">
      <protection hidden="1"/>
    </xf>
    <xf numFmtId="0" fontId="0" fillId="6" borderId="6" xfId="0" applyFont="1" applyFill="1" applyBorder="1" applyAlignment="1"/>
    <xf numFmtId="0" fontId="0" fillId="6" borderId="7" xfId="0" applyFont="1" applyFill="1" applyBorder="1" applyAlignment="1"/>
    <xf numFmtId="0" fontId="19" fillId="2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0" fontId="18" fillId="9" borderId="0" xfId="0" applyFont="1" applyFill="1" applyAlignment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  <protection hidden="1"/>
    </xf>
    <xf numFmtId="0" fontId="0" fillId="6" borderId="15" xfId="0" applyFont="1" applyFill="1" applyBorder="1" applyAlignment="1">
      <alignment horizontal="left" vertical="center"/>
    </xf>
    <xf numFmtId="0" fontId="16" fillId="8" borderId="64" xfId="0" applyFont="1" applyFill="1" applyBorder="1" applyAlignment="1" applyProtection="1">
      <alignment vertical="center"/>
      <protection hidden="1"/>
    </xf>
    <xf numFmtId="0" fontId="17" fillId="0" borderId="63" xfId="0" applyFont="1" applyBorder="1" applyAlignment="1" applyProtection="1">
      <alignment vertical="center"/>
      <protection hidden="1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8" fillId="5" borderId="17" xfId="0" applyFont="1" applyFill="1" applyBorder="1" applyAlignment="1" applyProtection="1">
      <alignment horizontal="left" vertical="center" shrinkToFit="1"/>
      <protection locked="0"/>
    </xf>
    <xf numFmtId="0" fontId="18" fillId="0" borderId="17" xfId="0" applyFont="1" applyBorder="1" applyAlignment="1" applyProtection="1">
      <alignment horizontal="left" vertical="center" shrinkToFit="1"/>
      <protection locked="0"/>
    </xf>
    <xf numFmtId="0" fontId="18" fillId="0" borderId="38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16" fillId="8" borderId="64" xfId="0" applyFont="1" applyFill="1" applyBorder="1" applyAlignment="1">
      <alignment horizontal="right" vertical="center"/>
    </xf>
    <xf numFmtId="0" fontId="17" fillId="8" borderId="63" xfId="0" applyFont="1" applyFill="1" applyBorder="1" applyAlignment="1">
      <alignment horizontal="right" vertical="center"/>
    </xf>
    <xf numFmtId="0" fontId="17" fillId="8" borderId="65" xfId="0" applyFont="1" applyFill="1" applyBorder="1" applyAlignment="1">
      <alignment horizontal="right" vertical="center"/>
    </xf>
    <xf numFmtId="0" fontId="16" fillId="8" borderId="29" xfId="0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right" vertical="center"/>
    </xf>
    <xf numFmtId="0" fontId="17" fillId="8" borderId="36" xfId="0" applyFont="1" applyFill="1" applyBorder="1" applyAlignment="1">
      <alignment horizontal="right" vertical="center"/>
    </xf>
    <xf numFmtId="3" fontId="18" fillId="5" borderId="17" xfId="0" applyNumberFormat="1" applyFont="1" applyFill="1" applyBorder="1" applyAlignment="1" applyProtection="1">
      <alignment horizontal="left" vertical="center"/>
      <protection locked="0"/>
    </xf>
    <xf numFmtId="3" fontId="18" fillId="0" borderId="17" xfId="0" applyNumberFormat="1" applyFont="1" applyBorder="1" applyAlignment="1" applyProtection="1">
      <alignment horizontal="left" vertical="center"/>
      <protection locked="0"/>
    </xf>
    <xf numFmtId="3" fontId="18" fillId="0" borderId="15" xfId="0" applyNumberFormat="1" applyFont="1" applyBorder="1" applyAlignment="1" applyProtection="1">
      <alignment horizontal="left" vertical="center"/>
      <protection locked="0"/>
    </xf>
    <xf numFmtId="3" fontId="18" fillId="0" borderId="66" xfId="0" applyNumberFormat="1" applyFont="1" applyBorder="1" applyAlignment="1" applyProtection="1">
      <alignment horizontal="left" vertical="center"/>
      <protection locked="0"/>
    </xf>
    <xf numFmtId="3" fontId="18" fillId="0" borderId="15" xfId="0" applyNumberFormat="1" applyFont="1" applyBorder="1" applyAlignment="1" applyProtection="1">
      <alignment horizontal="left" vertical="center" shrinkToFit="1"/>
      <protection locked="0"/>
    </xf>
    <xf numFmtId="3" fontId="7" fillId="0" borderId="23" xfId="0" applyNumberFormat="1" applyFont="1" applyBorder="1" applyAlignment="1" applyProtection="1">
      <alignment horizontal="left" vertical="center" shrinkToFit="1"/>
      <protection locked="0"/>
    </xf>
    <xf numFmtId="3" fontId="18" fillId="0" borderId="66" xfId="0" applyNumberFormat="1" applyFont="1" applyBorder="1" applyAlignment="1" applyProtection="1">
      <alignment horizontal="left" vertical="center" shrinkToFit="1"/>
      <protection locked="0"/>
    </xf>
    <xf numFmtId="3" fontId="7" fillId="0" borderId="66" xfId="0" applyNumberFormat="1" applyFont="1" applyBorder="1" applyAlignment="1" applyProtection="1">
      <alignment horizontal="left" vertical="center" shrinkToFit="1"/>
      <protection locked="0"/>
    </xf>
    <xf numFmtId="3" fontId="7" fillId="0" borderId="67" xfId="0" applyNumberFormat="1" applyFont="1" applyBorder="1" applyAlignment="1" applyProtection="1">
      <alignment horizontal="left" vertical="center" shrinkToFit="1"/>
      <protection locked="0"/>
    </xf>
    <xf numFmtId="0" fontId="53" fillId="0" borderId="70" xfId="0" applyFont="1" applyBorder="1" applyAlignment="1" applyProtection="1">
      <alignment horizontal="left" vertical="center" wrapText="1"/>
      <protection hidden="1"/>
    </xf>
    <xf numFmtId="0" fontId="54" fillId="0" borderId="50" xfId="0" applyFont="1" applyBorder="1" applyAlignment="1" applyProtection="1">
      <alignment horizontal="left" vertical="center" wrapText="1"/>
      <protection hidden="1"/>
    </xf>
    <xf numFmtId="0" fontId="54" fillId="0" borderId="71" xfId="0" applyFont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8" fillId="5" borderId="42" xfId="0" applyFont="1" applyFill="1" applyBorder="1" applyAlignment="1" applyProtection="1">
      <alignment horizontal="left" vertical="center"/>
      <protection locked="0"/>
    </xf>
    <xf numFmtId="0" fontId="0" fillId="5" borderId="42" xfId="0" applyFill="1" applyBorder="1" applyAlignment="1" applyProtection="1">
      <alignment horizontal="left" vertical="center"/>
      <protection locked="0"/>
    </xf>
    <xf numFmtId="0" fontId="18" fillId="5" borderId="42" xfId="1" applyFont="1" applyFill="1" applyBorder="1" applyAlignment="1" applyProtection="1">
      <alignment horizontal="left" vertical="center"/>
      <protection locked="0"/>
    </xf>
    <xf numFmtId="49" fontId="18" fillId="5" borderId="42" xfId="0" applyNumberFormat="1" applyFont="1" applyFill="1" applyBorder="1" applyAlignment="1" applyProtection="1">
      <alignment horizontal="left" vertical="center"/>
      <protection locked="0"/>
    </xf>
    <xf numFmtId="49" fontId="0" fillId="5" borderId="42" xfId="0" applyNumberFormat="1" applyFill="1" applyBorder="1" applyAlignment="1" applyProtection="1">
      <alignment horizontal="left" vertical="center"/>
      <protection locked="0"/>
    </xf>
    <xf numFmtId="0" fontId="15" fillId="8" borderId="53" xfId="0" applyFont="1" applyFill="1" applyBorder="1" applyAlignment="1" applyProtection="1">
      <alignment horizontal="right" vertical="center"/>
      <protection hidden="1"/>
    </xf>
    <xf numFmtId="0" fontId="15" fillId="8" borderId="54" xfId="0" applyFont="1" applyFill="1" applyBorder="1" applyAlignment="1" applyProtection="1">
      <alignment horizontal="right" vertical="center"/>
      <protection hidden="1"/>
    </xf>
    <xf numFmtId="0" fontId="24" fillId="8" borderId="54" xfId="0" applyFont="1" applyFill="1" applyBorder="1" applyAlignment="1" applyProtection="1">
      <alignment horizontal="right" vertical="center"/>
      <protection hidden="1"/>
    </xf>
    <xf numFmtId="0" fontId="0" fillId="0" borderId="54" xfId="0" applyBorder="1" applyAlignment="1">
      <alignment horizontal="right" vertical="center"/>
    </xf>
    <xf numFmtId="37" fontId="18" fillId="2" borderId="54" xfId="0" applyNumberFormat="1" applyFont="1" applyFill="1" applyBorder="1" applyAlignment="1" applyProtection="1">
      <alignment horizontal="left" vertical="center" shrinkToFit="1"/>
      <protection locked="0"/>
    </xf>
    <xf numFmtId="37" fontId="7" fillId="0" borderId="54" xfId="0" applyNumberFormat="1" applyFont="1" applyBorder="1" applyAlignment="1" applyProtection="1">
      <alignment horizontal="left" vertical="center" shrinkToFit="1"/>
      <protection locked="0"/>
    </xf>
    <xf numFmtId="37" fontId="7" fillId="0" borderId="61" xfId="0" applyNumberFormat="1" applyFont="1" applyBorder="1" applyAlignment="1" applyProtection="1">
      <alignment horizontal="left" vertical="center" shrinkToFit="1"/>
      <protection locked="0"/>
    </xf>
    <xf numFmtId="0" fontId="15" fillId="8" borderId="29" xfId="0" applyFont="1" applyFill="1" applyBorder="1" applyAlignment="1" applyProtection="1">
      <alignment horizontal="left" vertical="center"/>
      <protection hidden="1"/>
    </xf>
    <xf numFmtId="0" fontId="25" fillId="8" borderId="0" xfId="0" applyFont="1" applyFill="1" applyBorder="1" applyAlignment="1">
      <alignment horizontal="left" vertical="center"/>
    </xf>
    <xf numFmtId="0" fontId="25" fillId="8" borderId="36" xfId="0" applyFont="1" applyFill="1" applyBorder="1" applyAlignment="1">
      <alignment horizontal="left" vertical="center"/>
    </xf>
    <xf numFmtId="0" fontId="25" fillId="8" borderId="29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left" vertical="center"/>
    </xf>
    <xf numFmtId="0" fontId="25" fillId="8" borderId="40" xfId="0" applyFont="1" applyFill="1" applyBorder="1" applyAlignment="1">
      <alignment horizontal="left" vertical="center"/>
    </xf>
    <xf numFmtId="0" fontId="15" fillId="8" borderId="31" xfId="0" applyFont="1" applyFill="1" applyBorder="1" applyAlignment="1" applyProtection="1">
      <alignment vertical="center" wrapText="1"/>
      <protection hidden="1"/>
    </xf>
    <xf numFmtId="0" fontId="15" fillId="8" borderId="31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8" borderId="37" xfId="0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36" xfId="0" applyFont="1" applyFill="1" applyBorder="1" applyAlignment="1">
      <alignment vertical="center"/>
    </xf>
    <xf numFmtId="0" fontId="15" fillId="8" borderId="32" xfId="0" applyFont="1" applyFill="1" applyBorder="1" applyAlignment="1">
      <alignment vertical="center"/>
    </xf>
    <xf numFmtId="0" fontId="15" fillId="8" borderId="14" xfId="0" applyFont="1" applyFill="1" applyBorder="1" applyAlignment="1">
      <alignment vertical="center"/>
    </xf>
    <xf numFmtId="0" fontId="15" fillId="8" borderId="4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5" fillId="8" borderId="31" xfId="0" applyFont="1" applyFill="1" applyBorder="1" applyAlignment="1" applyProtection="1">
      <alignment horizontal="right" vertical="center" shrinkToFit="1"/>
      <protection locked="0"/>
    </xf>
    <xf numFmtId="0" fontId="39" fillId="8" borderId="12" xfId="0" applyFont="1" applyFill="1" applyBorder="1" applyAlignment="1">
      <alignment horizontal="right" vertical="center"/>
    </xf>
    <xf numFmtId="0" fontId="39" fillId="8" borderId="37" xfId="0" applyFont="1" applyFill="1" applyBorder="1" applyAlignment="1">
      <alignment horizontal="right" vertical="center"/>
    </xf>
    <xf numFmtId="0" fontId="39" fillId="8" borderId="29" xfId="0" applyFont="1" applyFill="1" applyBorder="1" applyAlignment="1">
      <alignment horizontal="right" vertical="center"/>
    </xf>
    <xf numFmtId="0" fontId="39" fillId="8" borderId="0" xfId="0" applyFont="1" applyFill="1" applyBorder="1" applyAlignment="1">
      <alignment horizontal="right" vertical="center"/>
    </xf>
    <xf numFmtId="0" fontId="39" fillId="8" borderId="36" xfId="0" applyFont="1" applyFill="1" applyBorder="1" applyAlignment="1">
      <alignment horizontal="right" vertical="center"/>
    </xf>
    <xf numFmtId="0" fontId="39" fillId="8" borderId="32" xfId="0" applyFont="1" applyFill="1" applyBorder="1" applyAlignment="1">
      <alignment horizontal="right" vertical="center"/>
    </xf>
    <xf numFmtId="0" fontId="39" fillId="8" borderId="14" xfId="0" applyFont="1" applyFill="1" applyBorder="1" applyAlignment="1">
      <alignment horizontal="right" vertical="center"/>
    </xf>
    <xf numFmtId="0" fontId="39" fillId="8" borderId="40" xfId="0" applyFont="1" applyFill="1" applyBorder="1" applyAlignment="1">
      <alignment horizontal="right" vertical="center"/>
    </xf>
    <xf numFmtId="164" fontId="18" fillId="0" borderId="17" xfId="0" applyNumberFormat="1" applyFont="1" applyBorder="1" applyAlignment="1" applyProtection="1">
      <alignment horizontal="left" vertical="center" shrinkToFit="1"/>
      <protection locked="0"/>
    </xf>
    <xf numFmtId="164" fontId="8" fillId="0" borderId="17" xfId="0" applyNumberFormat="1" applyFont="1" applyBorder="1" applyAlignment="1" applyProtection="1">
      <alignment horizontal="left" vertical="center" shrinkToFit="1"/>
      <protection locked="0"/>
    </xf>
    <xf numFmtId="164" fontId="8" fillId="0" borderId="38" xfId="0" applyNumberFormat="1" applyFont="1" applyBorder="1" applyAlignment="1" applyProtection="1">
      <alignment horizontal="left" vertical="center" shrinkToFit="1"/>
      <protection locked="0"/>
    </xf>
    <xf numFmtId="164" fontId="8" fillId="0" borderId="0" xfId="0" applyNumberFormat="1" applyFont="1" applyBorder="1" applyAlignment="1" applyProtection="1">
      <alignment horizontal="left" vertical="center" shrinkToFit="1"/>
      <protection locked="0"/>
    </xf>
    <xf numFmtId="164" fontId="8" fillId="0" borderId="36" xfId="0" applyNumberFormat="1" applyFont="1" applyBorder="1" applyAlignment="1" applyProtection="1">
      <alignment horizontal="left" vertical="center" shrinkToFit="1"/>
      <protection locked="0"/>
    </xf>
    <xf numFmtId="164" fontId="8" fillId="0" borderId="27" xfId="0" applyNumberFormat="1" applyFont="1" applyBorder="1" applyAlignment="1" applyProtection="1">
      <alignment horizontal="left" vertical="center" shrinkToFit="1"/>
      <protection locked="0"/>
    </xf>
    <xf numFmtId="164" fontId="8" fillId="0" borderId="30" xfId="0" applyNumberFormat="1" applyFont="1" applyBorder="1" applyAlignment="1" applyProtection="1">
      <alignment horizontal="left" vertical="center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2">
    <dxf>
      <numFmt numFmtId="4" formatCode="#,##0.00"/>
    </dxf>
    <dxf>
      <border>
        <right style="thin">
          <color theme="0" tint="-0.24994659260841701"/>
        </right>
        <vertical/>
        <horizontal/>
      </border>
    </dxf>
    <dxf>
      <border>
        <right style="thin">
          <color theme="0" tint="-0.24994659260841701"/>
        </right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D8F7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9FF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FF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EAEA"/>
      <rgbColor rgb="00FFCD83"/>
      <rgbColor rgb="00993366"/>
      <rgbColor rgb="00333399"/>
      <rgbColor rgb="00333333"/>
    </indexedColors>
    <mruColors>
      <color rgb="FF068777"/>
      <color rgb="FF555555"/>
      <color rgb="FFFFCD83"/>
      <color rgb="FFC7C6C5"/>
      <color rgb="FF646464"/>
      <color rgb="FFE6E6E6"/>
      <color rgb="FFCCFFCC"/>
      <color rgb="FFFFCC99"/>
      <color rgb="FF2D8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L$1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L$11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38100</xdr:rowOff>
        </xdr:from>
        <xdr:to>
          <xdr:col>3</xdr:col>
          <xdr:colOff>9525</xdr:colOff>
          <xdr:row>8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152400</xdr:colOff>
          <xdr:row>8</xdr:row>
          <xdr:rowOff>238125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</xdr:row>
          <xdr:rowOff>57150</xdr:rowOff>
        </xdr:from>
        <xdr:to>
          <xdr:col>11</xdr:col>
          <xdr:colOff>419100</xdr:colOff>
          <xdr:row>9</xdr:row>
          <xdr:rowOff>66675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 PŘEDMĚTU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</xdr:row>
          <xdr:rowOff>38100</xdr:rowOff>
        </xdr:from>
        <xdr:to>
          <xdr:col>3</xdr:col>
          <xdr:colOff>9525</xdr:colOff>
          <xdr:row>5</xdr:row>
          <xdr:rowOff>238125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28575</xdr:rowOff>
        </xdr:from>
        <xdr:to>
          <xdr:col>6</xdr:col>
          <xdr:colOff>152400</xdr:colOff>
          <xdr:row>5</xdr:row>
          <xdr:rowOff>238125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</xdr:row>
          <xdr:rowOff>57150</xdr:rowOff>
        </xdr:from>
        <xdr:to>
          <xdr:col>11</xdr:col>
          <xdr:colOff>419100</xdr:colOff>
          <xdr:row>6</xdr:row>
          <xdr:rowOff>66675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FORMA PODNIKÁNÍ</a:t>
              </a:r>
            </a:p>
          </xdr:txBody>
        </xdr:sp>
        <xdr:clientData/>
      </xdr:twoCellAnchor>
    </mc:Choice>
    <mc:Fallback/>
  </mc:AlternateContent>
  <xdr:twoCellAnchor editAs="oneCell">
    <xdr:from>
      <xdr:col>18</xdr:col>
      <xdr:colOff>251268</xdr:colOff>
      <xdr:row>5</xdr:row>
      <xdr:rowOff>0</xdr:rowOff>
    </xdr:from>
    <xdr:to>
      <xdr:col>20</xdr:col>
      <xdr:colOff>342297</xdr:colOff>
      <xdr:row>8</xdr:row>
      <xdr:rowOff>180975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693" y="590550"/>
          <a:ext cx="862554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13</xdr:row>
      <xdr:rowOff>38100</xdr:rowOff>
    </xdr:from>
    <xdr:to>
      <xdr:col>20</xdr:col>
      <xdr:colOff>440870</xdr:colOff>
      <xdr:row>15</xdr:row>
      <xdr:rowOff>11984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3095625"/>
          <a:ext cx="2374445" cy="65968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94</xdr:row>
      <xdr:rowOff>0</xdr:rowOff>
    </xdr:from>
    <xdr:to>
      <xdr:col>1</xdr:col>
      <xdr:colOff>466243</xdr:colOff>
      <xdr:row>95</xdr:row>
      <xdr:rowOff>76200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458825"/>
          <a:ext cx="428143" cy="428625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94</xdr:row>
      <xdr:rowOff>0</xdr:rowOff>
    </xdr:from>
    <xdr:to>
      <xdr:col>20</xdr:col>
      <xdr:colOff>475768</xdr:colOff>
      <xdr:row>95</xdr:row>
      <xdr:rowOff>76200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13458825"/>
          <a:ext cx="42814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nkova@euroleasing.cz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68777"/>
    <pageSetUpPr fitToPage="1"/>
  </sheetPr>
  <dimension ref="A1:DV2036"/>
  <sheetViews>
    <sheetView tabSelected="1" workbookViewId="0">
      <selection activeCell="H144" sqref="H144"/>
    </sheetView>
  </sheetViews>
  <sheetFormatPr defaultRowHeight="12.75" x14ac:dyDescent="0.2"/>
  <cols>
    <col min="1" max="1" width="3" style="15" customWidth="1"/>
    <col min="2" max="2" width="8" style="15" customWidth="1"/>
    <col min="3" max="4" width="8.140625" style="15" customWidth="1"/>
    <col min="5" max="5" width="2.28515625" style="15" customWidth="1"/>
    <col min="6" max="6" width="2.140625" style="15" customWidth="1"/>
    <col min="7" max="7" width="6.7109375" style="15" customWidth="1"/>
    <col min="8" max="8" width="1.7109375" style="15" customWidth="1"/>
    <col min="9" max="9" width="2.140625" style="15" customWidth="1"/>
    <col min="10" max="10" width="8.42578125" style="15" customWidth="1"/>
    <col min="11" max="11" width="2.140625" style="15" customWidth="1"/>
    <col min="12" max="12" width="8.42578125" style="15" customWidth="1"/>
    <col min="13" max="13" width="2.140625" style="15" customWidth="1"/>
    <col min="14" max="14" width="8.42578125" style="15" customWidth="1"/>
    <col min="15" max="15" width="2.140625" style="15" customWidth="1"/>
    <col min="16" max="16" width="7.42578125" style="15" customWidth="1"/>
    <col min="17" max="17" width="1.7109375" style="15" customWidth="1"/>
    <col min="18" max="18" width="2.140625" style="15" customWidth="1"/>
    <col min="19" max="19" width="9.42578125" style="15" customWidth="1"/>
    <col min="20" max="20" width="2.140625" style="15" customWidth="1"/>
    <col min="21" max="21" width="7.85546875" style="15" customWidth="1"/>
    <col min="22" max="22" width="74" style="15" customWidth="1"/>
    <col min="23" max="16384" width="9.140625" style="15"/>
  </cols>
  <sheetData>
    <row r="1" spans="1:126" ht="9" customHeight="1" x14ac:dyDescent="0.2">
      <c r="A1" s="14"/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28"/>
      <c r="O1" s="128"/>
      <c r="P1" s="128"/>
      <c r="Q1" s="128"/>
      <c r="R1" s="128"/>
      <c r="S1" s="128"/>
      <c r="T1" s="128"/>
      <c r="U1" s="128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26" ht="15.95" hidden="1" customHeight="1" x14ac:dyDescent="0.2">
      <c r="A2" s="14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</row>
    <row r="3" spans="1:126" ht="21.95" hidden="1" customHeight="1" x14ac:dyDescent="0.2">
      <c r="A3" s="14"/>
      <c r="B3" s="128"/>
      <c r="C3" s="130"/>
      <c r="D3" s="177" t="s">
        <v>24</v>
      </c>
      <c r="E3" s="203"/>
      <c r="F3" s="131"/>
      <c r="G3" s="177" t="s">
        <v>25</v>
      </c>
      <c r="H3" s="204"/>
      <c r="I3" s="204"/>
      <c r="J3" s="204"/>
      <c r="K3" s="204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</row>
    <row r="4" spans="1:126" ht="21.95" customHeight="1" x14ac:dyDescent="0.2">
      <c r="A4" s="1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</row>
    <row r="5" spans="1:126" ht="15.95" customHeight="1" x14ac:dyDescent="0.2">
      <c r="A5" s="14"/>
      <c r="B5" s="132"/>
      <c r="C5" s="133"/>
      <c r="D5" s="133"/>
      <c r="E5" s="133"/>
      <c r="F5" s="133"/>
      <c r="G5" s="134"/>
      <c r="H5" s="132"/>
      <c r="I5" s="132"/>
      <c r="J5" s="132"/>
      <c r="K5" s="132"/>
      <c r="L5" s="132"/>
      <c r="M5" s="128"/>
      <c r="N5" s="128"/>
      <c r="O5" s="128"/>
      <c r="P5" s="128"/>
      <c r="Q5" s="128"/>
      <c r="R5" s="128"/>
      <c r="S5" s="128"/>
      <c r="T5" s="128"/>
      <c r="U5" s="12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</row>
    <row r="6" spans="1:126" ht="21.95" customHeight="1" x14ac:dyDescent="0.2">
      <c r="A6" s="14"/>
      <c r="B6" s="132"/>
      <c r="C6" s="130"/>
      <c r="D6" s="177" t="str">
        <f>IF(L116=1,"Podnikatel","Podnikateľ ")</f>
        <v>Podnikatel</v>
      </c>
      <c r="E6" s="203"/>
      <c r="F6" s="131"/>
      <c r="G6" s="177" t="str">
        <f>IF(L116=1,"     Společnost","     Spoločnosť")</f>
        <v xml:space="preserve">     Společnost</v>
      </c>
      <c r="H6" s="204"/>
      <c r="I6" s="204"/>
      <c r="J6" s="204"/>
      <c r="K6" s="204"/>
      <c r="L6" s="132"/>
      <c r="M6" s="128"/>
      <c r="N6" s="128"/>
      <c r="O6" s="128"/>
      <c r="P6" s="128"/>
      <c r="Q6" s="128"/>
      <c r="R6" s="128"/>
      <c r="S6" s="128"/>
      <c r="T6" s="128"/>
      <c r="U6" s="12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</row>
    <row r="7" spans="1:126" ht="21.95" customHeight="1" x14ac:dyDescent="0.2">
      <c r="A7" s="1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</row>
    <row r="8" spans="1:126" ht="15.95" customHeight="1" x14ac:dyDescent="0.2">
      <c r="A8" s="14"/>
      <c r="B8" s="132"/>
      <c r="C8" s="133"/>
      <c r="D8" s="133"/>
      <c r="E8" s="133"/>
      <c r="F8" s="133"/>
      <c r="G8" s="134"/>
      <c r="H8" s="132"/>
      <c r="I8" s="132"/>
      <c r="J8" s="132"/>
      <c r="K8" s="132"/>
      <c r="L8" s="132"/>
      <c r="M8" s="128"/>
      <c r="N8" s="128"/>
      <c r="O8" s="128"/>
      <c r="P8" s="128"/>
      <c r="Q8" s="128"/>
      <c r="R8" s="128"/>
      <c r="S8" s="128"/>
      <c r="T8" s="128"/>
      <c r="U8" s="12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</row>
    <row r="9" spans="1:126" ht="21.95" customHeight="1" x14ac:dyDescent="0.2">
      <c r="A9" s="14"/>
      <c r="B9" s="132"/>
      <c r="C9" s="130"/>
      <c r="D9" s="177" t="str">
        <f>IF(L116=1,"  Stroje ","Stroje")</f>
        <v xml:space="preserve">  Stroje </v>
      </c>
      <c r="E9" s="203"/>
      <c r="F9" s="131"/>
      <c r="G9" s="177" t="str">
        <f>IF(L116=1,"      Auta ","    Auta")</f>
        <v xml:space="preserve">      Auta </v>
      </c>
      <c r="H9" s="204"/>
      <c r="I9" s="204"/>
      <c r="J9" s="204"/>
      <c r="K9" s="204"/>
      <c r="L9" s="132"/>
      <c r="M9" s="128"/>
      <c r="N9" s="128"/>
      <c r="O9" s="128"/>
      <c r="P9" s="128"/>
      <c r="Q9" s="128"/>
      <c r="R9" s="128"/>
      <c r="S9" s="128"/>
      <c r="T9" s="128"/>
      <c r="U9" s="128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</row>
    <row r="10" spans="1:126" ht="21.95" customHeight="1" x14ac:dyDescent="0.2">
      <c r="A10" s="14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6" ht="15.95" hidden="1" customHeight="1" x14ac:dyDescent="0.2">
      <c r="A11" s="14"/>
      <c r="B11" s="132"/>
      <c r="C11" s="133"/>
      <c r="D11" s="133"/>
      <c r="E11" s="133"/>
      <c r="F11" s="133"/>
      <c r="G11" s="134"/>
      <c r="H11" s="132"/>
      <c r="I11" s="132"/>
      <c r="J11" s="132"/>
      <c r="K11" s="132"/>
      <c r="L11" s="132"/>
      <c r="M11" s="128"/>
      <c r="N11" s="128"/>
      <c r="O11" s="128"/>
      <c r="P11" s="128"/>
      <c r="Q11" s="128"/>
      <c r="R11" s="128"/>
      <c r="S11" s="128"/>
      <c r="T11" s="128"/>
      <c r="U11" s="128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1:126" ht="23.1" hidden="1" customHeight="1" x14ac:dyDescent="0.2">
      <c r="A12" s="14"/>
      <c r="B12" s="132"/>
      <c r="C12" s="130"/>
      <c r="D12" s="177" t="str">
        <f>IF(L116=1,"   GRENKE","   GRENKE SK")</f>
        <v xml:space="preserve">   GRENKE</v>
      </c>
      <c r="E12" s="203"/>
      <c r="F12" s="131"/>
      <c r="G12" s="177" t="str">
        <f>IF(L116=1,"     ESSOX - do 150 tis. Kč FH","   ")</f>
        <v xml:space="preserve">     ESSOX - do 150 tis. Kč FH</v>
      </c>
      <c r="H12" s="178"/>
      <c r="I12" s="178"/>
      <c r="J12" s="178"/>
      <c r="K12" s="178"/>
      <c r="L12" s="178"/>
      <c r="M12" s="179" t="str">
        <f>IF(L116=1,"     ESSOX - do 150 tis. Kč FH","   ")</f>
        <v xml:space="preserve">     ESSOX - do 150 tis. Kč FH</v>
      </c>
      <c r="N12" s="180"/>
      <c r="O12" s="180"/>
      <c r="P12" s="180"/>
      <c r="Q12" s="138"/>
      <c r="R12" s="128"/>
      <c r="S12" s="128"/>
      <c r="T12" s="128"/>
      <c r="U12" s="128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</row>
    <row r="13" spans="1:126" ht="15.75" customHeight="1" x14ac:dyDescent="0.2">
      <c r="A13" s="14"/>
      <c r="B13" s="135"/>
      <c r="C13" s="136"/>
      <c r="D13" s="135"/>
      <c r="E13" s="135"/>
      <c r="F13" s="135"/>
      <c r="G13" s="135"/>
      <c r="H13" s="135"/>
      <c r="I13" s="135"/>
      <c r="J13" s="137"/>
      <c r="K13" s="135"/>
      <c r="L13" s="135"/>
      <c r="M13" s="129"/>
      <c r="N13" s="129"/>
      <c r="O13" s="129"/>
      <c r="P13" s="128"/>
      <c r="Q13" s="128"/>
      <c r="R13" s="128"/>
      <c r="S13" s="128"/>
      <c r="T13" s="128"/>
      <c r="U13" s="128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</row>
    <row r="14" spans="1:126" s="2" customFormat="1" ht="31.5" customHeight="1" x14ac:dyDescent="0.35">
      <c r="A14" s="1"/>
      <c r="B14" s="183" t="str">
        <f>IF(L116=1,IF(L122=1,"ŽÁDOST O FINANCOVÁNÍ - LEASING","ŽÁDOST O FINANCOVÁNÍ - ÚVĚR"),"ŽIADOSŤ O FINANCOVANIE")</f>
        <v>ŽÁDOST O FINANCOVÁNÍ - LEASING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5"/>
      <c r="N14" s="186"/>
      <c r="O14" s="186"/>
      <c r="P14" s="125"/>
      <c r="Q14" s="98"/>
      <c r="R14" s="37"/>
      <c r="S14" s="37"/>
      <c r="T14" s="37"/>
      <c r="U14" s="9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6" customFormat="1" ht="22.5" customHeight="1" x14ac:dyDescent="0.2">
      <c r="A15" s="3"/>
      <c r="B15" s="175" t="str">
        <f>IF(L116=1,CONCATENATE(" KONTAKT: ",F152,   "  mobil: ",F153),CONCATENATE(" KONTAKT: ",F152,   "   mobil: ",F153))</f>
        <v xml:space="preserve"> KONTAKT: kominkova@euroleasing.cz  mobil: +420 608 345 108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6"/>
      <c r="N15" s="17"/>
      <c r="O15" s="17"/>
      <c r="P15" s="4"/>
      <c r="Q15" s="4"/>
      <c r="R15" s="4"/>
      <c r="S15" s="4"/>
      <c r="T15" s="4"/>
      <c r="U15" s="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s="6" customFormat="1" ht="5.0999999999999996" customHeight="1" x14ac:dyDescent="0.15">
      <c r="A16" s="3"/>
      <c r="B16" s="336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8"/>
      <c r="N16" s="338"/>
      <c r="O16" s="338"/>
      <c r="P16" s="338"/>
      <c r="Q16" s="307"/>
      <c r="R16" s="307"/>
      <c r="S16" s="307"/>
      <c r="T16" s="307"/>
      <c r="U16" s="30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106" s="141" customFormat="1" ht="18" customHeight="1" x14ac:dyDescent="0.2">
      <c r="A17" s="140"/>
      <c r="B17" s="143" t="str">
        <f>IF(L116=1,"ZÁJEMCE","ZÁUJEMCA")</f>
        <v>ZÁJEMCE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81" t="str">
        <f>IF(L122=1,"Grenke",IF(L122=2,"ESSOX do 150 tis.","ESSOX od 150 tis."))</f>
        <v>Grenke</v>
      </c>
      <c r="O17" s="182"/>
      <c r="P17" s="182"/>
      <c r="Q17" s="144"/>
      <c r="R17" s="144"/>
      <c r="S17" s="144" t="str">
        <f>IF(L118=1,"podnikatel","společnost")</f>
        <v>podnikatel</v>
      </c>
      <c r="T17" s="145"/>
      <c r="U17" s="146" t="str">
        <f>IF(L120=1,"SZ","DT")</f>
        <v>SZ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</row>
    <row r="18" spans="1:106" s="2" customFormat="1" ht="0.95" customHeight="1" thickBot="1" x14ac:dyDescent="0.2">
      <c r="A18" s="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106" s="2" customFormat="1" ht="15.95" customHeight="1" x14ac:dyDescent="0.15">
      <c r="A19" s="1"/>
      <c r="B19" s="234" t="str">
        <f>IF(L116=1,"Název zájemce:","Názov záujemcu:")</f>
        <v>Název zájemce:</v>
      </c>
      <c r="C19" s="235"/>
      <c r="D19" s="236"/>
      <c r="E19" s="237"/>
      <c r="F19" s="238"/>
      <c r="G19" s="238"/>
      <c r="H19" s="238"/>
      <c r="I19" s="239"/>
      <c r="J19" s="239"/>
      <c r="K19" s="239"/>
      <c r="L19" s="239"/>
      <c r="M19" s="239"/>
      <c r="N19" s="314" t="str">
        <f>IF(L116=1,"  IČ:","IČO:")</f>
        <v xml:space="preserve">  IČ:</v>
      </c>
      <c r="O19" s="314"/>
      <c r="P19" s="271"/>
      <c r="Q19" s="246"/>
      <c r="R19" s="247"/>
      <c r="S19" s="247"/>
      <c r="T19" s="247"/>
      <c r="U19" s="24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106" s="2" customFormat="1" ht="15.95" customHeight="1" x14ac:dyDescent="0.15">
      <c r="A20" s="1"/>
      <c r="B20" s="240" t="str">
        <f>IF(L116=1,IF(L118=1,"E-mail:","E-mail statut. zástupce:"),IF(L118=1,"E-mail:","E-mail: štatut. zástupcu:"))</f>
        <v>E-mail:</v>
      </c>
      <c r="C20" s="241"/>
      <c r="D20" s="242"/>
      <c r="E20" s="243"/>
      <c r="F20" s="244"/>
      <c r="G20" s="244"/>
      <c r="H20" s="244"/>
      <c r="I20" s="245"/>
      <c r="J20" s="245"/>
      <c r="K20" s="245"/>
      <c r="L20" s="245"/>
      <c r="M20" s="245"/>
      <c r="N20" s="217" t="str">
        <f>IF(L116=1,IF(L118=1,"Mobilní telefon:","Mobilní tel. statut. zástupce:"),IF(L118=1,"Mobilný telefón","Mobilný tel. štatut. zástupcu:"))</f>
        <v>Mobilní telefon:</v>
      </c>
      <c r="O20" s="217"/>
      <c r="P20" s="217"/>
      <c r="Q20" s="315"/>
      <c r="R20" s="316"/>
      <c r="S20" s="316"/>
      <c r="T20" s="316"/>
      <c r="U20" s="31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106" s="2" customFormat="1" ht="15.95" customHeight="1" x14ac:dyDescent="0.15">
      <c r="A21" s="1"/>
      <c r="B21" s="240" t="str">
        <f>IF(L116=1,"WWW:","WWW:")</f>
        <v>WWW:</v>
      </c>
      <c r="C21" s="266"/>
      <c r="D21" s="267"/>
      <c r="E21" s="243"/>
      <c r="F21" s="244"/>
      <c r="G21" s="244"/>
      <c r="H21" s="244"/>
      <c r="I21" s="245"/>
      <c r="J21" s="245"/>
      <c r="K21" s="245"/>
      <c r="L21" s="245"/>
      <c r="M21" s="245"/>
      <c r="N21" s="217" t="s">
        <v>1</v>
      </c>
      <c r="O21" s="217"/>
      <c r="P21" s="265"/>
      <c r="Q21" s="249"/>
      <c r="R21" s="245"/>
      <c r="S21" s="245"/>
      <c r="T21" s="245"/>
      <c r="U21" s="250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106" s="2" customFormat="1" ht="15.95" customHeight="1" x14ac:dyDescent="0.15">
      <c r="A22" s="1"/>
      <c r="B22" s="240" t="str">
        <f>IF(L116=1,IF(L118=1,"Jméno jednajícího za zájemce:","Jméno statutárního zástupce:"),IF(L118=1,"Meno konajúceho za záujemcu:","Meno štatutárneho zástupcu:"))</f>
        <v>Jméno jednajícího za zájemce:</v>
      </c>
      <c r="C22" s="266"/>
      <c r="D22" s="267"/>
      <c r="E22" s="243"/>
      <c r="F22" s="244"/>
      <c r="G22" s="244"/>
      <c r="H22" s="244"/>
      <c r="I22" s="245"/>
      <c r="J22" s="245"/>
      <c r="K22" s="245"/>
      <c r="L22" s="245"/>
      <c r="M22" s="245"/>
      <c r="N22" s="217" t="str">
        <f>IF(L116=1,IF(L118=1,"  RČ jednajícího:","  RČ statut. zástupce:"),IF(L118=1,"  RČ konajúceho:","  RČ štatut. zástupcu:"))</f>
        <v xml:space="preserve">  RČ jednajícího:</v>
      </c>
      <c r="O22" s="217"/>
      <c r="P22" s="265"/>
      <c r="Q22" s="249">
        <v>111</v>
      </c>
      <c r="R22" s="245"/>
      <c r="S22" s="245"/>
      <c r="T22" s="245"/>
      <c r="U22" s="250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106" s="2" customFormat="1" ht="15.95" customHeight="1" x14ac:dyDescent="0.15">
      <c r="A23" s="1"/>
      <c r="B23" s="240" t="str">
        <f>IF(L116=1,IF(L118=1,"Číslo bankovního účtu:","Číslo bankovního účtu společnosti:"),IF(L118=1,"Číslo bankového účtu:","Číslo bankového účtu spoločnosti:"))</f>
        <v>Číslo bankovního účtu:</v>
      </c>
      <c r="C23" s="266"/>
      <c r="D23" s="267"/>
      <c r="E23" s="243"/>
      <c r="F23" s="244"/>
      <c r="G23" s="244"/>
      <c r="H23" s="244"/>
      <c r="I23" s="245"/>
      <c r="J23" s="245"/>
      <c r="K23" s="245"/>
      <c r="L23" s="245"/>
      <c r="M23" s="245"/>
      <c r="N23" s="217" t="str">
        <f>IF(L116=1,IF(L118=1,"Č. OP jednajícího:","Číslo OP statut. zástupce:"),IF(L118=1,"Č. OP konajúceho:","Č. OP štatut. zástupcu:"))</f>
        <v>Č. OP jednajícího:</v>
      </c>
      <c r="O23" s="217"/>
      <c r="P23" s="265"/>
      <c r="Q23" s="249">
        <v>222</v>
      </c>
      <c r="R23" s="245"/>
      <c r="S23" s="245"/>
      <c r="T23" s="245"/>
      <c r="U23" s="32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106" s="2" customFormat="1" ht="15.95" customHeight="1" thickBot="1" x14ac:dyDescent="0.2">
      <c r="A24" s="1"/>
      <c r="B24" s="322" t="str">
        <f>IF(L116=1,"Koresp. adresa (je-li jiná než sídlo):","Korešp. adresa (ak je iná ako sídlo):")</f>
        <v>Koresp. adresa (je-li jiná než sídlo):</v>
      </c>
      <c r="C24" s="323"/>
      <c r="D24" s="324"/>
      <c r="E24" s="318"/>
      <c r="F24" s="274"/>
      <c r="G24" s="274"/>
      <c r="H24" s="274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106" s="2" customFormat="1" ht="0.95" customHeight="1" x14ac:dyDescent="0.2">
      <c r="A25" s="1"/>
      <c r="B25" s="9"/>
      <c r="C25" s="10"/>
      <c r="D25" s="10"/>
      <c r="E25" s="10"/>
      <c r="F25" s="10"/>
      <c r="G25" s="10"/>
      <c r="H25" s="1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106" s="2" customFormat="1" ht="5.0999999999999996" customHeight="1" x14ac:dyDescent="0.2">
      <c r="A26" s="1"/>
      <c r="B26" s="147"/>
      <c r="C26" s="148"/>
      <c r="D26" s="148"/>
      <c r="E26" s="148"/>
      <c r="F26" s="148"/>
      <c r="G26" s="148"/>
      <c r="H26" s="148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06" s="141" customFormat="1" ht="18" customHeight="1" x14ac:dyDescent="0.2">
      <c r="A27" s="140"/>
      <c r="B27" s="223" t="str">
        <f>IF(L116=1,"PŘEDMĚT FINANCOVÁNÍ,  DODAVATEL","PREDMET FINANCOVANIA, DODÁVATEĽ")</f>
        <v>PŘEDMĚT FINANCOVÁNÍ,  DODAVATEL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</row>
    <row r="28" spans="1:106" s="2" customFormat="1" ht="0.95" customHeight="1" thickBot="1" x14ac:dyDescent="0.2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  <c r="V28" s="1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106" ht="15.95" customHeight="1" thickBot="1" x14ac:dyDescent="0.25">
      <c r="A29" s="14"/>
      <c r="B29" s="205" t="str">
        <f>IF(L116=1,"Předmět financování - značka, typ:","Predmet financovania - špecifikácia:")</f>
        <v>Předmět financování - značka, typ:</v>
      </c>
      <c r="C29" s="206"/>
      <c r="D29" s="207"/>
      <c r="E29" s="309"/>
      <c r="F29" s="310"/>
      <c r="G29" s="310"/>
      <c r="H29" s="310"/>
      <c r="I29" s="311"/>
      <c r="J29" s="311"/>
      <c r="K29" s="311"/>
      <c r="L29" s="311"/>
      <c r="M29" s="311"/>
      <c r="N29" s="312"/>
      <c r="O29" s="312"/>
      <c r="P29" s="312"/>
      <c r="Q29" s="311"/>
      <c r="R29" s="311"/>
      <c r="S29" s="311"/>
      <c r="T29" s="311"/>
      <c r="U29" s="313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06" ht="3" customHeight="1" x14ac:dyDescent="0.2">
      <c r="A30" s="14"/>
      <c r="B30" s="208" t="str">
        <f>IF(L116=1,"Typ předmětu:","Typ predmetu:")</f>
        <v>Typ předmětu:</v>
      </c>
      <c r="C30" s="209"/>
      <c r="D30" s="210"/>
      <c r="E30" s="50"/>
      <c r="F30" s="50"/>
      <c r="G30" s="50"/>
      <c r="H30" s="50"/>
      <c r="I30" s="51"/>
      <c r="J30" s="51"/>
      <c r="K30" s="51"/>
      <c r="L30" s="51"/>
      <c r="M30" s="51"/>
      <c r="N30" s="406" t="str">
        <f>IF(L116=1,"Měsíc předání předmětu:","Mesiac odovzdania predm.:")</f>
        <v>Měsíc předání předmětu:</v>
      </c>
      <c r="O30" s="407"/>
      <c r="P30" s="408"/>
      <c r="Q30" s="415"/>
      <c r="R30" s="416"/>
      <c r="S30" s="416"/>
      <c r="T30" s="416"/>
      <c r="U30" s="4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06" ht="9.9499999999999993" customHeight="1" x14ac:dyDescent="0.2">
      <c r="A31" s="14"/>
      <c r="B31" s="211"/>
      <c r="C31" s="212"/>
      <c r="D31" s="213"/>
      <c r="E31" s="48"/>
      <c r="F31" s="100"/>
      <c r="G31" s="85" t="str">
        <f>IF(L116=1," Nový"," Nový")</f>
        <v xml:space="preserve"> Nový</v>
      </c>
      <c r="H31" s="64"/>
      <c r="I31" s="100"/>
      <c r="J31" s="85" t="str">
        <f>IF(L116=1," Použitý + rok výroby"," Použitý + rok výroby ")</f>
        <v xml:space="preserve"> Použitý + rok výroby</v>
      </c>
      <c r="K31" s="49"/>
      <c r="L31" s="100"/>
      <c r="M31" s="49"/>
      <c r="N31" s="409"/>
      <c r="O31" s="410"/>
      <c r="P31" s="411"/>
      <c r="Q31" s="418"/>
      <c r="R31" s="418"/>
      <c r="S31" s="418"/>
      <c r="T31" s="418"/>
      <c r="U31" s="419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06" ht="3" customHeight="1" thickBot="1" x14ac:dyDescent="0.25">
      <c r="A32" s="14"/>
      <c r="B32" s="214"/>
      <c r="C32" s="215"/>
      <c r="D32" s="216"/>
      <c r="E32" s="52"/>
      <c r="F32" s="52"/>
      <c r="G32" s="52"/>
      <c r="H32" s="52"/>
      <c r="I32" s="53"/>
      <c r="J32" s="53"/>
      <c r="K32" s="53"/>
      <c r="L32" s="53"/>
      <c r="M32" s="53"/>
      <c r="N32" s="412"/>
      <c r="O32" s="413"/>
      <c r="P32" s="414"/>
      <c r="Q32" s="420"/>
      <c r="R32" s="420"/>
      <c r="S32" s="420"/>
      <c r="T32" s="420"/>
      <c r="U32" s="421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1:106" ht="15.95" customHeight="1" thickBot="1" x14ac:dyDescent="0.25">
      <c r="A33" s="14"/>
      <c r="B33" s="205" t="str">
        <f>IF(L120=1,"Adresa umístění předmětu:","Počet ujetých km:")</f>
        <v>Adresa umístění předmětu:</v>
      </c>
      <c r="C33" s="206"/>
      <c r="D33" s="207"/>
      <c r="E33" s="224"/>
      <c r="F33" s="224"/>
      <c r="G33" s="224"/>
      <c r="H33" s="224"/>
      <c r="I33" s="292"/>
      <c r="J33" s="292"/>
      <c r="K33" s="292"/>
      <c r="L33" s="292"/>
      <c r="M33" s="292"/>
      <c r="N33" s="293" t="str">
        <f>IF(L120=1,"","Objem válců v cm3:")</f>
        <v/>
      </c>
      <c r="O33" s="294"/>
      <c r="P33" s="295"/>
      <c r="Q33" s="296"/>
      <c r="R33" s="297"/>
      <c r="S33" s="297"/>
      <c r="T33" s="297"/>
      <c r="U33" s="298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1:106" ht="15.95" customHeight="1" thickBot="1" x14ac:dyDescent="0.25">
      <c r="A34" s="14"/>
      <c r="B34" s="302" t="str">
        <f>IF(L116=1,"Cena předmětu bez DPH v Kč:","Cena tovaru  bez DPH v EUR:")</f>
        <v>Cena předmětu bez DPH v Kč:</v>
      </c>
      <c r="C34" s="206"/>
      <c r="D34" s="207"/>
      <c r="E34" s="224"/>
      <c r="F34" s="224"/>
      <c r="G34" s="224"/>
      <c r="H34" s="224"/>
      <c r="I34" s="225"/>
      <c r="J34" s="225"/>
      <c r="K34" s="225"/>
      <c r="L34" s="225"/>
      <c r="M34" s="225"/>
      <c r="N34" s="226" t="str">
        <f>IF(L116=1,"Sazba DPH v %:","Sadzba DPH:")</f>
        <v>Sazba DPH v %:</v>
      </c>
      <c r="O34" s="227"/>
      <c r="P34" s="228"/>
      <c r="Q34" s="229"/>
      <c r="R34" s="229"/>
      <c r="S34" s="229"/>
      <c r="T34" s="229"/>
      <c r="U34" s="2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1:106" ht="15.95" customHeight="1" thickBot="1" x14ac:dyDescent="0.25">
      <c r="A35" s="14"/>
      <c r="B35" s="205" t="str">
        <f>IF(L116=1,"Platba předem v % :","Platba vopred v %:")</f>
        <v>Platba předem v % :</v>
      </c>
      <c r="C35" s="206"/>
      <c r="D35" s="207"/>
      <c r="E35" s="268"/>
      <c r="F35" s="268"/>
      <c r="G35" s="268"/>
      <c r="H35" s="268"/>
      <c r="I35" s="269"/>
      <c r="J35" s="269"/>
      <c r="K35" s="269"/>
      <c r="L35" s="269"/>
      <c r="M35" s="269"/>
      <c r="N35" s="270" t="str">
        <f>IF(L116=1,"Délka splácení (v měsících):","Počet mesačných splátok:")</f>
        <v>Délka splácení (v měsících):</v>
      </c>
      <c r="O35" s="271"/>
      <c r="P35" s="272"/>
      <c r="Q35" s="244"/>
      <c r="R35" s="244"/>
      <c r="S35" s="244"/>
      <c r="T35" s="244"/>
      <c r="U35" s="273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1:106" ht="3" customHeight="1" x14ac:dyDescent="0.2">
      <c r="A36" s="14"/>
      <c r="B36" s="208" t="str">
        <f>IF(L116=1,"Způsob pojištění:","Spôsob poistenia:")</f>
        <v>Způsob pojištění:</v>
      </c>
      <c r="C36" s="209"/>
      <c r="D36" s="210"/>
      <c r="E36" s="50"/>
      <c r="F36" s="50"/>
      <c r="G36" s="50"/>
      <c r="H36" s="50"/>
      <c r="I36" s="54"/>
      <c r="J36" s="54"/>
      <c r="K36" s="54"/>
      <c r="L36" s="54"/>
      <c r="M36" s="54"/>
      <c r="N36" s="217" t="str">
        <f>IF(L116=1,"Spoluúčast HAV:","Spoluúčasť HAV:")</f>
        <v>Spoluúčast HAV:</v>
      </c>
      <c r="O36" s="218"/>
      <c r="P36" s="218"/>
      <c r="Q36" s="126"/>
      <c r="R36" s="103"/>
      <c r="S36" s="103"/>
      <c r="T36" s="103"/>
      <c r="U36" s="10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1:106" ht="9.9499999999999993" customHeight="1" x14ac:dyDescent="0.3">
      <c r="A37" s="14"/>
      <c r="B37" s="211"/>
      <c r="C37" s="212"/>
      <c r="D37" s="213"/>
      <c r="E37" s="55"/>
      <c r="F37" s="101"/>
      <c r="G37" s="124" t="str">
        <f>IF(L116=1," Do splátek"," Do splátok" )</f>
        <v xml:space="preserve"> Do splátek</v>
      </c>
      <c r="H37" s="65"/>
      <c r="I37" s="101"/>
      <c r="J37" s="124" t="str">
        <f>IF(L116=1," Zajistí zájemce "," Zabezpečí záujemca" )</f>
        <v xml:space="preserve"> Zajistí zájemce </v>
      </c>
      <c r="K37" s="101"/>
      <c r="L37" s="219" t="str">
        <f>IF(L116=1," EUL - pojiš.makléř "," EUL - poist.maklér" )</f>
        <v xml:space="preserve"> EUL - pojiš.makléř </v>
      </c>
      <c r="M37" s="220"/>
      <c r="N37" s="218"/>
      <c r="O37" s="218"/>
      <c r="P37" s="218"/>
      <c r="Q37" s="105"/>
      <c r="R37" s="101"/>
      <c r="S37" s="106">
        <v>0.05</v>
      </c>
      <c r="T37" s="101"/>
      <c r="U37" s="107">
        <v>0.1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1:106" ht="3" customHeight="1" thickBot="1" x14ac:dyDescent="0.25">
      <c r="A38" s="14"/>
      <c r="B38" s="214"/>
      <c r="C38" s="215"/>
      <c r="D38" s="216"/>
      <c r="E38" s="56"/>
      <c r="F38" s="56"/>
      <c r="G38" s="56"/>
      <c r="H38" s="56"/>
      <c r="I38" s="57"/>
      <c r="J38" s="57"/>
      <c r="K38" s="57"/>
      <c r="L38" s="57"/>
      <c r="M38" s="57"/>
      <c r="N38" s="218"/>
      <c r="O38" s="218"/>
      <c r="P38" s="218"/>
      <c r="Q38" s="108"/>
      <c r="R38" s="108"/>
      <c r="S38" s="108"/>
      <c r="T38" s="108"/>
      <c r="U38" s="109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1:106" ht="15.95" customHeight="1" thickBot="1" x14ac:dyDescent="0.25">
      <c r="A39" s="14"/>
      <c r="B39" s="205" t="str">
        <f>IF(L116=1,"Název dodavatele:","Názov dodávateľa:")</f>
        <v>Název dodavatele:</v>
      </c>
      <c r="C39" s="206"/>
      <c r="D39" s="207"/>
      <c r="E39" s="244"/>
      <c r="F39" s="244"/>
      <c r="G39" s="244"/>
      <c r="H39" s="244"/>
      <c r="I39" s="277"/>
      <c r="J39" s="277"/>
      <c r="K39" s="277"/>
      <c r="L39" s="277"/>
      <c r="M39" s="277"/>
      <c r="N39" s="278"/>
      <c r="O39" s="278"/>
      <c r="P39" s="278"/>
      <c r="Q39" s="277"/>
      <c r="R39" s="277"/>
      <c r="S39" s="277"/>
      <c r="T39" s="277"/>
      <c r="U39" s="273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1:106" ht="15.95" customHeight="1" thickBot="1" x14ac:dyDescent="0.25">
      <c r="A40" s="14"/>
      <c r="B40" s="231" t="str">
        <f>IF(L116=1,"Kontaktní osoba dodavatele:","Kontaktná osoba dodávateľa:")</f>
        <v>Kontaktní osoba dodavatele:</v>
      </c>
      <c r="C40" s="232"/>
      <c r="D40" s="233"/>
      <c r="E40" s="279"/>
      <c r="F40" s="279"/>
      <c r="G40" s="279"/>
      <c r="H40" s="279"/>
      <c r="I40" s="280"/>
      <c r="J40" s="280"/>
      <c r="K40" s="280"/>
      <c r="L40" s="280"/>
      <c r="M40" s="281"/>
      <c r="N40" s="282" t="str">
        <f>IF(L116=1,"Telefon na dodavatele:","Telefón na dodávateľa:")</f>
        <v>Telefon na dodavatele:</v>
      </c>
      <c r="O40" s="282"/>
      <c r="P40" s="282"/>
      <c r="Q40" s="299"/>
      <c r="R40" s="300"/>
      <c r="S40" s="300"/>
      <c r="T40" s="300"/>
      <c r="U40" s="301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1:106" s="2" customFormat="1" ht="6" customHeight="1" x14ac:dyDescent="0.15">
      <c r="A41" s="1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3"/>
      <c r="V41" s="1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106" s="2" customFormat="1" ht="0.95" customHeight="1" x14ac:dyDescent="0.15">
      <c r="A42" s="1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106" s="141" customFormat="1" ht="18" customHeight="1" x14ac:dyDescent="0.2">
      <c r="A43" s="140"/>
      <c r="B43" s="223" t="str">
        <f>IF(L116=1,"FINANČNÍ  INFORMACE","FINANČNÉ INFORMÁCIE")</f>
        <v>FINANČNÍ  INFORMACE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</row>
    <row r="44" spans="1:106" s="2" customFormat="1" ht="3.95" customHeight="1" x14ac:dyDescent="0.15">
      <c r="A44" s="1"/>
      <c r="B44" s="386" t="str">
        <f>IF(L116=1,"Máte bankovní úvěr:","Máte bankovný úver:")</f>
        <v>Máte bankovní úvěr:</v>
      </c>
      <c r="C44" s="387"/>
      <c r="D44" s="388"/>
      <c r="E44" s="12"/>
      <c r="F44" s="12"/>
      <c r="G44" s="12"/>
      <c r="H44" s="12"/>
      <c r="I44" s="12"/>
      <c r="J44" s="12"/>
      <c r="K44" s="12"/>
      <c r="L44" s="187" t="str">
        <f>IF(L116=1,"U banky:","V banke:")</f>
        <v>U banky:</v>
      </c>
      <c r="M44" s="188"/>
      <c r="N44" s="193"/>
      <c r="O44" s="194"/>
      <c r="P44" s="194"/>
      <c r="Q44" s="195"/>
      <c r="R44" s="195"/>
      <c r="S44" s="195"/>
      <c r="T44" s="195"/>
      <c r="U44" s="195"/>
      <c r="V44" s="18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106" ht="9.9499999999999993" customHeight="1" x14ac:dyDescent="0.2">
      <c r="A45" s="14"/>
      <c r="B45" s="389"/>
      <c r="C45" s="387"/>
      <c r="D45" s="388"/>
      <c r="E45" s="59"/>
      <c r="F45" s="100"/>
      <c r="G45" s="66" t="str">
        <f>IF($L$116=1," kontokorent"," kontokorentný")</f>
        <v xml:space="preserve"> kontokorent</v>
      </c>
      <c r="H45" s="66"/>
      <c r="I45" s="100"/>
      <c r="J45" s="66" t="str">
        <f>IF($L$116=1," investiční ","investičný")</f>
        <v xml:space="preserve"> investiční </v>
      </c>
      <c r="K45" s="60"/>
      <c r="L45" s="189"/>
      <c r="M45" s="188"/>
      <c r="N45" s="194"/>
      <c r="O45" s="194"/>
      <c r="P45" s="194"/>
      <c r="Q45" s="195"/>
      <c r="R45" s="195"/>
      <c r="S45" s="195"/>
      <c r="T45" s="195"/>
      <c r="U45" s="19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1:106" ht="3.95" customHeight="1" thickBot="1" x14ac:dyDescent="0.25">
      <c r="A46" s="14"/>
      <c r="B46" s="390"/>
      <c r="C46" s="391"/>
      <c r="D46" s="392"/>
      <c r="E46" s="58"/>
      <c r="F46" s="58"/>
      <c r="G46" s="58"/>
      <c r="H46" s="58"/>
      <c r="I46" s="46"/>
      <c r="J46" s="47"/>
      <c r="K46" s="60"/>
      <c r="L46" s="189"/>
      <c r="M46" s="188"/>
      <c r="N46" s="196"/>
      <c r="O46" s="196"/>
      <c r="P46" s="196"/>
      <c r="Q46" s="197"/>
      <c r="R46" s="197"/>
      <c r="S46" s="197"/>
      <c r="T46" s="197"/>
      <c r="U46" s="197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1:106" ht="3.95" customHeight="1" x14ac:dyDescent="0.2">
      <c r="A47" s="14"/>
      <c r="B47" s="283" t="str">
        <f>IF(L116=1,"Máte leasing, spotřeb. úvěr, půjčky:","Máte lízing, spotreb.úver, pôžičku:")</f>
        <v>Máte leasing, spotřeb. úvěr, půjčky:</v>
      </c>
      <c r="C47" s="284"/>
      <c r="D47" s="285"/>
      <c r="E47" s="112"/>
      <c r="F47" s="113"/>
      <c r="G47" s="113"/>
      <c r="H47" s="113"/>
      <c r="I47" s="114"/>
      <c r="J47" s="115"/>
      <c r="K47" s="116"/>
      <c r="L47" s="187" t="str">
        <f>IF(L116=1,"U společnosti:","U spoločností:")</f>
        <v>U společnosti:</v>
      </c>
      <c r="M47" s="190"/>
      <c r="N47" s="198"/>
      <c r="O47" s="198"/>
      <c r="P47" s="198"/>
      <c r="Q47" s="199"/>
      <c r="R47" s="199"/>
      <c r="S47" s="199"/>
      <c r="T47" s="199"/>
      <c r="U47" s="199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1:106" ht="9.9499999999999993" customHeight="1" x14ac:dyDescent="0.2">
      <c r="A48" s="14"/>
      <c r="B48" s="286"/>
      <c r="C48" s="287"/>
      <c r="D48" s="288"/>
      <c r="E48" s="117"/>
      <c r="F48" s="100"/>
      <c r="G48" s="118" t="str">
        <f>IF(L116=1," leasing","lízing")</f>
        <v xml:space="preserve"> leasing</v>
      </c>
      <c r="H48" s="110"/>
      <c r="I48" s="100"/>
      <c r="J48" s="123" t="str">
        <f>IF(L116=1," půjčku ","pôžičku")</f>
        <v xml:space="preserve"> půjčku </v>
      </c>
      <c r="K48" s="119"/>
      <c r="L48" s="189"/>
      <c r="M48" s="190"/>
      <c r="N48" s="193"/>
      <c r="O48" s="193"/>
      <c r="P48" s="193"/>
      <c r="Q48" s="200"/>
      <c r="R48" s="200"/>
      <c r="S48" s="200"/>
      <c r="T48" s="200"/>
      <c r="U48" s="200"/>
      <c r="V48" s="7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1:106" ht="3.95" customHeight="1" thickBot="1" x14ac:dyDescent="0.25">
      <c r="A49" s="14"/>
      <c r="B49" s="289"/>
      <c r="C49" s="290"/>
      <c r="D49" s="291"/>
      <c r="E49" s="110"/>
      <c r="F49" s="110"/>
      <c r="G49" s="110"/>
      <c r="H49" s="110"/>
      <c r="I49" s="111"/>
      <c r="J49" s="119"/>
      <c r="K49" s="119"/>
      <c r="L49" s="191"/>
      <c r="M49" s="192"/>
      <c r="N49" s="201"/>
      <c r="O49" s="201"/>
      <c r="P49" s="201"/>
      <c r="Q49" s="202"/>
      <c r="R49" s="202"/>
      <c r="S49" s="202"/>
      <c r="T49" s="202"/>
      <c r="U49" s="202"/>
      <c r="V49" s="7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1:106" ht="3.95" customHeight="1" x14ac:dyDescent="0.2">
      <c r="A50" s="14"/>
      <c r="B50" s="393" t="str">
        <f>IF(L116=1,"Počet zaměstnanců: ","Počet zamestnancov:")</f>
        <v xml:space="preserve">Počet zaměstnanců: </v>
      </c>
      <c r="C50" s="209"/>
      <c r="D50" s="210"/>
      <c r="E50" s="120"/>
      <c r="F50" s="121"/>
      <c r="G50" s="121"/>
      <c r="H50" s="121"/>
      <c r="I50" s="122"/>
      <c r="J50" s="122"/>
      <c r="K50" s="122"/>
      <c r="L50" s="139"/>
      <c r="M50" s="139"/>
      <c r="N50" s="62"/>
      <c r="O50" s="62"/>
      <c r="P50" s="62"/>
      <c r="Q50" s="62"/>
      <c r="R50" s="62"/>
      <c r="S50" s="62"/>
      <c r="T50" s="62"/>
      <c r="U50" s="94"/>
      <c r="V50" s="7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1:106" ht="9.9499999999999993" customHeight="1" x14ac:dyDescent="0.2">
      <c r="A51" s="14"/>
      <c r="B51" s="211"/>
      <c r="C51" s="212"/>
      <c r="D51" s="213"/>
      <c r="E51" s="59"/>
      <c r="F51" s="100"/>
      <c r="G51" s="59" t="str">
        <f>IF(L116=1," žádný"," žiadny")</f>
        <v xml:space="preserve"> žádný</v>
      </c>
      <c r="H51" s="59"/>
      <c r="I51" s="100"/>
      <c r="J51" s="66" t="s">
        <v>7</v>
      </c>
      <c r="K51" s="100"/>
      <c r="L51" s="66" t="s">
        <v>8</v>
      </c>
      <c r="M51" s="100"/>
      <c r="N51" s="66" t="s">
        <v>9</v>
      </c>
      <c r="O51" s="100"/>
      <c r="P51" s="66" t="s">
        <v>10</v>
      </c>
      <c r="Q51" s="47"/>
      <c r="R51" s="100"/>
      <c r="S51" s="66" t="s">
        <v>11</v>
      </c>
      <c r="T51" s="100"/>
      <c r="U51" s="93" t="s">
        <v>12</v>
      </c>
      <c r="V51" s="8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1:106" ht="3.95" customHeight="1" thickBot="1" x14ac:dyDescent="0.25">
      <c r="A52" s="14"/>
      <c r="B52" s="214"/>
      <c r="C52" s="215"/>
      <c r="D52" s="216"/>
      <c r="E52" s="59"/>
      <c r="F52" s="59"/>
      <c r="G52" s="59"/>
      <c r="H52" s="59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95"/>
      <c r="V52" s="8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1:106" ht="3.95" customHeight="1" x14ac:dyDescent="0.2">
      <c r="A53" s="14"/>
      <c r="B53" s="394" t="str">
        <f>IF(L116=1,"Vlastní nemovitost:","Nehnuteľnosť v majetku:")</f>
        <v>Vlastní nemovitost:</v>
      </c>
      <c r="C53" s="395"/>
      <c r="D53" s="396"/>
      <c r="E53" s="68"/>
      <c r="F53" s="68"/>
      <c r="G53" s="68"/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96"/>
      <c r="V53" s="8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1:106" ht="9.9499999999999993" customHeight="1" x14ac:dyDescent="0.2">
      <c r="A54" s="14"/>
      <c r="B54" s="397"/>
      <c r="C54" s="398"/>
      <c r="D54" s="399"/>
      <c r="E54" s="59"/>
      <c r="F54" s="100"/>
      <c r="G54" s="66" t="str">
        <f>IF(L116=1," ANO"," ÁNO")</f>
        <v xml:space="preserve"> ANO</v>
      </c>
      <c r="H54" s="66"/>
      <c r="I54" s="100"/>
      <c r="J54" s="66" t="str">
        <f>IF(L116=1," NE"," NIE")</f>
        <v xml:space="preserve"> NE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97" t="str">
        <f>IF(L116=1,"i na hypotéku","aj na hypotéku")</f>
        <v>i na hypotéku</v>
      </c>
      <c r="V54" s="8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1:106" ht="3.95" customHeight="1" thickBot="1" x14ac:dyDescent="0.25">
      <c r="A55" s="14"/>
      <c r="B55" s="400"/>
      <c r="C55" s="401"/>
      <c r="D55" s="402"/>
      <c r="E55" s="63"/>
      <c r="F55" s="63"/>
      <c r="G55" s="63"/>
      <c r="H55" s="63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7"/>
      <c r="V55" s="8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</row>
    <row r="56" spans="1:106" ht="18.75" customHeight="1" thickBot="1" x14ac:dyDescent="0.25">
      <c r="A56" s="14"/>
      <c r="B56" s="231" t="str">
        <f>IF(M109=1,IF(L116=1,"Hlavní oblast podnikání:","Hlavná oblasť podnikania:"),IF(L116=1,"Roční obrat v podnikání (v tis. Kč):","Ročný obrat v podnikaní (v Eur):"))</f>
        <v>Hlavní oblast podnikání:</v>
      </c>
      <c r="C56" s="232"/>
      <c r="D56" s="233"/>
      <c r="E56" s="383"/>
      <c r="F56" s="383"/>
      <c r="G56" s="383"/>
      <c r="H56" s="383"/>
      <c r="I56" s="384"/>
      <c r="J56" s="384"/>
      <c r="K56" s="384"/>
      <c r="L56" s="384"/>
      <c r="M56" s="385"/>
      <c r="N56" s="379" t="str">
        <f>IF(M109=1,IF(L116=1,"Délka podnikání v oboru (v letech):","Dĺžka podnikania v  odbore:"),IF(L116=1,"Základ daně:","Dĺžka podnikania v  odbore:"))</f>
        <v>Délka podnikání v oboru (v letech):</v>
      </c>
      <c r="O56" s="380"/>
      <c r="P56" s="381"/>
      <c r="Q56" s="382"/>
      <c r="R56" s="382"/>
      <c r="S56" s="274"/>
      <c r="T56" s="275"/>
      <c r="U56" s="276"/>
      <c r="V56" s="20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</row>
    <row r="57" spans="1:106" s="2" customFormat="1" ht="0.95" customHeight="1" x14ac:dyDescent="0.15">
      <c r="A57" s="1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1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106" s="2" customFormat="1" ht="6" customHeight="1" x14ac:dyDescent="0.15">
      <c r="A58" s="1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106" s="141" customFormat="1" ht="18" customHeight="1" x14ac:dyDescent="0.2">
      <c r="A59" s="140"/>
      <c r="B59" s="223" t="str">
        <f>IF(L122=1,IF(L116=1,"EKONOMIKA ZÁJEMCE - odhad za poslední účetní období","EKONOMIKA ZÁUJEMCA - odhad za posledné účtovné obdobie"),IF(L116=1,"EKONOMIKA ZÁJEMCE - odhad za poslední účetní období v tis. Kč","EKONOMIKA ZÁUJEMCA - odhad za posledné účtovné obdobie v EUR"))</f>
        <v>EKONOMIKA ZÁJEMCE - odhad za poslední účetní období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142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</row>
    <row r="60" spans="1:106" s="2" customFormat="1" ht="3" customHeight="1" x14ac:dyDescent="0.15">
      <c r="A60" s="1"/>
      <c r="B60" s="221" t="str">
        <f>IF(L116=1,"Typ bydlení:","Typ bývania:")</f>
        <v>Typ bydlení:</v>
      </c>
      <c r="C60" s="403"/>
      <c r="D60" s="403"/>
      <c r="E60" s="403"/>
      <c r="F60" s="403"/>
      <c r="G60" s="404"/>
      <c r="H60" s="8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50"/>
      <c r="V60" s="18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106" ht="9.9499999999999993" customHeight="1" x14ac:dyDescent="0.2">
      <c r="A61" s="14"/>
      <c r="B61" s="405"/>
      <c r="C61" s="403"/>
      <c r="D61" s="403"/>
      <c r="E61" s="403"/>
      <c r="F61" s="403"/>
      <c r="G61" s="404"/>
      <c r="H61" s="87"/>
      <c r="I61" s="100"/>
      <c r="J61" s="85" t="str">
        <f>IF($L$116=1," Vlastní"," Vlastný")</f>
        <v xml:space="preserve"> Vlastní</v>
      </c>
      <c r="K61" s="100"/>
      <c r="L61" s="85" t="str">
        <f>IF($L$116=1," Nájem"," Nájom")</f>
        <v xml:space="preserve"> Nájem</v>
      </c>
      <c r="M61" s="100"/>
      <c r="N61" s="85" t="str">
        <f>IF($L$116=1," Družstevní","Družstevné")</f>
        <v xml:space="preserve"> Družstevní</v>
      </c>
      <c r="O61" s="100"/>
      <c r="P61" s="85" t="str">
        <f>IF($L$116=1," Státní byt"," Štátny byt")</f>
        <v xml:space="preserve"> Státní byt</v>
      </c>
      <c r="Q61" s="75"/>
      <c r="R61" s="102"/>
      <c r="S61" s="85" t="str">
        <f>IF($L$116=1," U rodičů"," U rodičov")</f>
        <v xml:space="preserve"> U rodičů</v>
      </c>
      <c r="T61" s="75"/>
      <c r="U61" s="88"/>
      <c r="V61" s="2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</row>
    <row r="62" spans="1:106" ht="3" customHeight="1" x14ac:dyDescent="0.2">
      <c r="A62" s="14"/>
      <c r="B62" s="405"/>
      <c r="C62" s="403"/>
      <c r="D62" s="403"/>
      <c r="E62" s="403"/>
      <c r="F62" s="403"/>
      <c r="G62" s="404"/>
      <c r="H62" s="87"/>
      <c r="I62" s="59"/>
      <c r="J62" s="66"/>
      <c r="K62" s="70"/>
      <c r="L62" s="70"/>
      <c r="M62" s="70"/>
      <c r="N62" s="71"/>
      <c r="O62" s="71"/>
      <c r="P62" s="71"/>
      <c r="Q62" s="71"/>
      <c r="R62" s="71"/>
      <c r="S62" s="71"/>
      <c r="T62" s="71"/>
      <c r="U62" s="88"/>
      <c r="V62" s="21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</row>
    <row r="63" spans="1:106" ht="3" customHeight="1" x14ac:dyDescent="0.2">
      <c r="A63" s="14"/>
      <c r="B63" s="221" t="str">
        <f>IF(L116=1,"Na adrese trvalého bydliště od roku:","Typ bývania:")</f>
        <v>Na adrese trvalého bydliště od roku:</v>
      </c>
      <c r="C63" s="212"/>
      <c r="D63" s="212"/>
      <c r="E63" s="212"/>
      <c r="F63" s="212"/>
      <c r="G63" s="213"/>
      <c r="H63" s="347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9"/>
      <c r="V63" s="21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</row>
    <row r="64" spans="1:106" ht="9.9499999999999993" customHeight="1" x14ac:dyDescent="0.2">
      <c r="A64" s="14"/>
      <c r="B64" s="211"/>
      <c r="C64" s="212"/>
      <c r="D64" s="212"/>
      <c r="E64" s="212"/>
      <c r="F64" s="212"/>
      <c r="G64" s="213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1"/>
      <c r="V64" s="1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</row>
    <row r="65" spans="1:106" ht="3" customHeight="1" x14ac:dyDescent="0.2">
      <c r="A65" s="14"/>
      <c r="B65" s="211"/>
      <c r="C65" s="212"/>
      <c r="D65" s="212"/>
      <c r="E65" s="212"/>
      <c r="F65" s="212"/>
      <c r="G65" s="213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3"/>
      <c r="V65" s="1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</row>
    <row r="66" spans="1:106" ht="3" customHeight="1" x14ac:dyDescent="0.2">
      <c r="A66" s="14"/>
      <c r="B66" s="221" t="str">
        <f>IF(L116=1,"Rodinný stav:","Typ bývania:")</f>
        <v>Rodinný stav:</v>
      </c>
      <c r="C66" s="212"/>
      <c r="D66" s="212"/>
      <c r="E66" s="212"/>
      <c r="F66" s="212"/>
      <c r="G66" s="213"/>
      <c r="H66" s="74"/>
      <c r="I66" s="59"/>
      <c r="J66" s="66"/>
      <c r="K66" s="70"/>
      <c r="L66" s="70"/>
      <c r="M66" s="70"/>
      <c r="N66" s="72"/>
      <c r="O66" s="72"/>
      <c r="P66" s="73"/>
      <c r="Q66" s="73"/>
      <c r="R66" s="73"/>
      <c r="S66" s="73"/>
      <c r="T66" s="73"/>
      <c r="U66" s="89"/>
      <c r="V66" s="1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</row>
    <row r="67" spans="1:106" ht="9.9499999999999993" customHeight="1" x14ac:dyDescent="0.2">
      <c r="A67" s="14"/>
      <c r="B67" s="211"/>
      <c r="C67" s="212"/>
      <c r="D67" s="212"/>
      <c r="E67" s="212"/>
      <c r="F67" s="212"/>
      <c r="G67" s="213"/>
      <c r="H67" s="74"/>
      <c r="I67" s="100"/>
      <c r="J67" s="85" t="str">
        <f>IF($L$116=1," Svobodný/á"," Slobodný/á")</f>
        <v xml:space="preserve"> Svobodný/á</v>
      </c>
      <c r="K67" s="100"/>
      <c r="L67" s="85" t="str">
        <f>IF($L$116=1," Ženatý/vdaná  "," Ženatý/vydatá")</f>
        <v xml:space="preserve"> Ženatý/vdaná  </v>
      </c>
      <c r="M67" s="100"/>
      <c r="N67" s="85" t="str">
        <f>IF($L$116=1," Rozvedený/á"," Rozvedený(á)")</f>
        <v xml:space="preserve"> Rozvedený/á</v>
      </c>
      <c r="O67" s="100"/>
      <c r="P67" s="85" t="str">
        <f>IF($L$116=1," Vdovec/vdova","vdovec/vdova")</f>
        <v xml:space="preserve"> Vdovec/vdova</v>
      </c>
      <c r="Q67" s="71"/>
      <c r="R67" s="100"/>
      <c r="S67" s="85" t="str">
        <f>IF($L$116=1," Registr. partnerství"," Register. partnerstvo")</f>
        <v xml:space="preserve"> Registr. partnerství</v>
      </c>
      <c r="T67" s="71"/>
      <c r="U67" s="88"/>
      <c r="V67" s="1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</row>
    <row r="68" spans="1:106" ht="3" customHeight="1" x14ac:dyDescent="0.2">
      <c r="A68" s="14"/>
      <c r="B68" s="211"/>
      <c r="C68" s="212"/>
      <c r="D68" s="212"/>
      <c r="E68" s="212"/>
      <c r="F68" s="212"/>
      <c r="G68" s="213"/>
      <c r="H68" s="74"/>
      <c r="I68" s="59"/>
      <c r="J68" s="66"/>
      <c r="K68" s="70"/>
      <c r="L68" s="70"/>
      <c r="M68" s="70"/>
      <c r="N68" s="71"/>
      <c r="O68" s="71"/>
      <c r="P68" s="71"/>
      <c r="Q68" s="71"/>
      <c r="R68" s="71"/>
      <c r="S68" s="71"/>
      <c r="T68" s="71"/>
      <c r="U68" s="88"/>
      <c r="V68" s="1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</row>
    <row r="69" spans="1:106" ht="3" customHeight="1" x14ac:dyDescent="0.2">
      <c r="A69" s="14"/>
      <c r="B69" s="221" t="str">
        <f>IF(L116=1,"Způsob platby za mobil:","Typ bývania:")</f>
        <v>Způsob platby za mobil:</v>
      </c>
      <c r="C69" s="212"/>
      <c r="D69" s="212"/>
      <c r="E69" s="212"/>
      <c r="F69" s="212"/>
      <c r="G69" s="213"/>
      <c r="H69" s="76"/>
      <c r="I69" s="68"/>
      <c r="J69" s="77"/>
      <c r="K69" s="78"/>
      <c r="L69" s="78"/>
      <c r="M69" s="78"/>
      <c r="N69" s="79"/>
      <c r="O69" s="79"/>
      <c r="P69" s="79"/>
      <c r="Q69" s="79"/>
      <c r="R69" s="79"/>
      <c r="S69" s="79"/>
      <c r="T69" s="79"/>
      <c r="U69" s="90"/>
      <c r="V69" s="1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</row>
    <row r="70" spans="1:106" ht="9.9499999999999993" customHeight="1" x14ac:dyDescent="0.2">
      <c r="A70" s="14"/>
      <c r="B70" s="211"/>
      <c r="C70" s="212"/>
      <c r="D70" s="212"/>
      <c r="E70" s="212"/>
      <c r="F70" s="212"/>
      <c r="G70" s="213"/>
      <c r="H70" s="74"/>
      <c r="I70" s="100"/>
      <c r="J70" s="85" t="str">
        <f>IF($L$116=1," Kredit","")</f>
        <v xml:space="preserve"> Kredit</v>
      </c>
      <c r="K70" s="100"/>
      <c r="L70" s="85" t="str">
        <f>IF($L$116=1," Paušál"," Paušál")</f>
        <v xml:space="preserve"> Paušál</v>
      </c>
      <c r="M70" s="100"/>
      <c r="N70" s="85" t="str">
        <f>IF($L$116=1," Placeno zaměstnavatelem"," Platené zamestnávateľom")</f>
        <v xml:space="preserve"> Placeno zaměstnavatelem</v>
      </c>
      <c r="O70" s="71"/>
      <c r="P70" s="71"/>
      <c r="Q70" s="71"/>
      <c r="R70" s="71"/>
      <c r="S70" s="71"/>
      <c r="T70" s="71"/>
      <c r="U70" s="88"/>
      <c r="V70" s="1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</row>
    <row r="71" spans="1:106" ht="3" customHeight="1" x14ac:dyDescent="0.2">
      <c r="A71" s="14"/>
      <c r="B71" s="211"/>
      <c r="C71" s="212"/>
      <c r="D71" s="212"/>
      <c r="E71" s="212"/>
      <c r="F71" s="212"/>
      <c r="G71" s="213"/>
      <c r="H71" s="80"/>
      <c r="I71" s="63"/>
      <c r="J71" s="81"/>
      <c r="K71" s="82"/>
      <c r="L71" s="82"/>
      <c r="M71" s="82"/>
      <c r="N71" s="83"/>
      <c r="O71" s="83"/>
      <c r="P71" s="83"/>
      <c r="Q71" s="83"/>
      <c r="R71" s="83"/>
      <c r="S71" s="83"/>
      <c r="T71" s="83"/>
      <c r="U71" s="91"/>
      <c r="V71" s="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</row>
    <row r="72" spans="1:106" ht="3" customHeight="1" x14ac:dyDescent="0.2">
      <c r="A72" s="14"/>
      <c r="B72" s="221" t="str">
        <f>IF(L116=1,"Dosažené vzdělání:","Typ bývania:")</f>
        <v>Dosažené vzdělání:</v>
      </c>
      <c r="C72" s="212"/>
      <c r="D72" s="212"/>
      <c r="E72" s="212"/>
      <c r="F72" s="212"/>
      <c r="G72" s="213"/>
      <c r="H72" s="76"/>
      <c r="I72" s="68"/>
      <c r="J72" s="77"/>
      <c r="K72" s="78"/>
      <c r="L72" s="78"/>
      <c r="M72" s="78"/>
      <c r="N72" s="79"/>
      <c r="O72" s="79"/>
      <c r="P72" s="79"/>
      <c r="Q72" s="79"/>
      <c r="R72" s="79"/>
      <c r="S72" s="79"/>
      <c r="T72" s="79"/>
      <c r="U72" s="90"/>
      <c r="V72" s="1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</row>
    <row r="73" spans="1:106" ht="9.9499999999999993" customHeight="1" x14ac:dyDescent="0.2">
      <c r="A73" s="14"/>
      <c r="B73" s="211"/>
      <c r="C73" s="212"/>
      <c r="D73" s="212"/>
      <c r="E73" s="212"/>
      <c r="F73" s="212"/>
      <c r="G73" s="213"/>
      <c r="H73" s="74"/>
      <c r="I73" s="100"/>
      <c r="J73" s="85" t="str">
        <f>IF($L$116=1," Základní "," Základné ")</f>
        <v xml:space="preserve"> Základní </v>
      </c>
      <c r="K73" s="100"/>
      <c r="L73" s="85" t="str">
        <f>IF($L$116=1," Střed. bez mat. "," Stred. bez mat.")</f>
        <v xml:space="preserve"> Střed. bez mat. </v>
      </c>
      <c r="M73" s="100"/>
      <c r="N73" s="85" t="str">
        <f>IF($L$116=1," Vyšší odborné"," Vyššie odborné")</f>
        <v xml:space="preserve"> Vyšší odborné</v>
      </c>
      <c r="O73" s="100"/>
      <c r="P73" s="85" t="str">
        <f>IF($L$116=1," VŠ bakal."," VŠ bakal.")</f>
        <v xml:space="preserve"> VŠ bakal.</v>
      </c>
      <c r="Q73" s="71"/>
      <c r="R73" s="100"/>
      <c r="S73" s="85" t="str">
        <f>IF($L$116=1," VŠ ostatní"," VŠ ostatné")</f>
        <v xml:space="preserve"> VŠ ostatní</v>
      </c>
      <c r="T73" s="75"/>
      <c r="U73" s="92" t="str">
        <f>IF($L$116=1,"","")</f>
        <v/>
      </c>
      <c r="V73" s="1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</row>
    <row r="74" spans="1:106" ht="3" customHeight="1" x14ac:dyDescent="0.2">
      <c r="A74" s="14"/>
      <c r="B74" s="211"/>
      <c r="C74" s="212"/>
      <c r="D74" s="212"/>
      <c r="E74" s="212"/>
      <c r="F74" s="212"/>
      <c r="G74" s="213"/>
      <c r="H74" s="84"/>
      <c r="I74" s="63"/>
      <c r="J74" s="81"/>
      <c r="K74" s="82"/>
      <c r="L74" s="70"/>
      <c r="M74" s="70"/>
      <c r="N74" s="71"/>
      <c r="O74" s="71"/>
      <c r="P74" s="71"/>
      <c r="Q74" s="71"/>
      <c r="R74" s="71"/>
      <c r="S74" s="83"/>
      <c r="T74" s="83"/>
      <c r="U74" s="91"/>
      <c r="V74" s="1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</row>
    <row r="75" spans="1:106" ht="15.95" customHeight="1" x14ac:dyDescent="0.2">
      <c r="A75" s="14"/>
      <c r="B75" s="221" t="str">
        <f>IF(L116=1,"Čistý měsíční příjem:","Typ bývania:")</f>
        <v>Čistý měsíční příjem:</v>
      </c>
      <c r="C75" s="222"/>
      <c r="D75" s="222"/>
      <c r="E75" s="222"/>
      <c r="F75" s="212"/>
      <c r="G75" s="213"/>
      <c r="H75" s="360"/>
      <c r="I75" s="361"/>
      <c r="J75" s="361"/>
      <c r="K75" s="361"/>
      <c r="L75" s="357" t="str">
        <f>IF($L$116=1,"Výdaje na byt-energie, nájem, atd., ne hypotéka:","")</f>
        <v>Výdaje na byt-energie, nájem, atd., ne hypotéka:</v>
      </c>
      <c r="M75" s="358"/>
      <c r="N75" s="358"/>
      <c r="O75" s="358"/>
      <c r="P75" s="358"/>
      <c r="Q75" s="358"/>
      <c r="R75" s="359"/>
      <c r="S75" s="364"/>
      <c r="T75" s="225"/>
      <c r="U75" s="365"/>
      <c r="V75" s="1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</row>
    <row r="76" spans="1:106" ht="15.95" customHeight="1" x14ac:dyDescent="0.2">
      <c r="A76" s="14"/>
      <c r="B76" s="221" t="str">
        <f>IF(L116=1,"Celkový měsíční příjem vč. renty, pronájmu, vedl. příjmu:","Typ bývania:")</f>
        <v>Celkový měsíční příjem vč. renty, pronájmu, vedl. příjmu:</v>
      </c>
      <c r="C76" s="222"/>
      <c r="D76" s="222"/>
      <c r="E76" s="222"/>
      <c r="F76" s="212"/>
      <c r="G76" s="213"/>
      <c r="H76" s="362"/>
      <c r="I76" s="362"/>
      <c r="J76" s="362"/>
      <c r="K76" s="362"/>
      <c r="L76" s="357" t="str">
        <f>IF($L$116=1,"Výdaje na spoření-tj. pen.přip., živ.poj., staveb. spoření:","")</f>
        <v>Výdaje na spoření-tj. pen.přip., živ.poj., staveb. spoření:</v>
      </c>
      <c r="M76" s="358"/>
      <c r="N76" s="358"/>
      <c r="O76" s="358"/>
      <c r="P76" s="358"/>
      <c r="Q76" s="358"/>
      <c r="R76" s="359"/>
      <c r="S76" s="364"/>
      <c r="T76" s="225"/>
      <c r="U76" s="365"/>
      <c r="V76" s="1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</row>
    <row r="77" spans="1:106" ht="15.95" customHeight="1" x14ac:dyDescent="0.2">
      <c r="A77" s="14"/>
      <c r="B77" s="221" t="str">
        <f>IF(L116=1,"Měsíční příjmy domácnosti - tj. příjmy všech jejích členů:","Typ bývania:")</f>
        <v>Měsíční příjmy domácnosti - tj. příjmy všech jejích členů:</v>
      </c>
      <c r="C77" s="222"/>
      <c r="D77" s="222"/>
      <c r="E77" s="222"/>
      <c r="F77" s="212"/>
      <c r="G77" s="213"/>
      <c r="H77" s="362"/>
      <c r="I77" s="362"/>
      <c r="J77" s="362"/>
      <c r="K77" s="362"/>
      <c r="L77" s="357" t="str">
        <f>IF($L$116=1,"Splátky úvěru nebo leasingu:","")</f>
        <v>Splátky úvěru nebo leasingu:</v>
      </c>
      <c r="M77" s="358"/>
      <c r="N77" s="358"/>
      <c r="O77" s="358"/>
      <c r="P77" s="358"/>
      <c r="Q77" s="358"/>
      <c r="R77" s="359"/>
      <c r="S77" s="364"/>
      <c r="T77" s="225"/>
      <c r="U77" s="365"/>
      <c r="V77" s="1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</row>
    <row r="78" spans="1:106" s="2" customFormat="1" ht="15.95" customHeight="1" thickBot="1" x14ac:dyDescent="0.2">
      <c r="A78" s="1"/>
      <c r="B78" s="343" t="str">
        <f>IF(L116=1,"Počet vyživovaných dětí:","Typ bývania:")</f>
        <v>Počet vyživovaných dětí:</v>
      </c>
      <c r="C78" s="344"/>
      <c r="D78" s="344"/>
      <c r="E78" s="344"/>
      <c r="F78" s="345"/>
      <c r="G78" s="346"/>
      <c r="H78" s="363"/>
      <c r="I78" s="363"/>
      <c r="J78" s="363"/>
      <c r="K78" s="363"/>
      <c r="L78" s="354" t="str">
        <f>IF($L$116=1,"Ostatní měsíční výdaje-úrazové poj., pov. ručení, alimenty:","")</f>
        <v>Ostatní měsíční výdaje-úrazové poj., pov. ručení, alimenty:</v>
      </c>
      <c r="M78" s="355"/>
      <c r="N78" s="355"/>
      <c r="O78" s="355"/>
      <c r="P78" s="355"/>
      <c r="Q78" s="355"/>
      <c r="R78" s="356"/>
      <c r="S78" s="366"/>
      <c r="T78" s="367"/>
      <c r="U78" s="36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106" s="2" customFormat="1" ht="6" customHeight="1" x14ac:dyDescent="0.15">
      <c r="A79" s="1"/>
      <c r="B79" s="59"/>
      <c r="C79" s="74"/>
      <c r="D79" s="74"/>
      <c r="E79" s="74"/>
      <c r="F79" s="60"/>
      <c r="G79" s="60"/>
      <c r="H79" s="151"/>
      <c r="I79" s="151"/>
      <c r="J79" s="151"/>
      <c r="K79" s="151"/>
      <c r="L79" s="154"/>
      <c r="M79" s="155"/>
      <c r="N79" s="155"/>
      <c r="O79" s="155"/>
      <c r="P79" s="155"/>
      <c r="Q79" s="155"/>
      <c r="R79" s="155"/>
      <c r="S79" s="152"/>
      <c r="T79" s="153"/>
      <c r="U79" s="153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106" s="141" customFormat="1" ht="18" customHeight="1" x14ac:dyDescent="0.2">
      <c r="A80" s="140"/>
      <c r="B80" s="223" t="str">
        <f>IF(L116=1,"POŽADOVANÉ PŘÍLOHY","POŽADOVANÉ PRÍLOHY")</f>
        <v>POŽADOVANÉ PŘÍLOHY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</row>
    <row r="81" spans="1:106" ht="24" customHeight="1" thickBot="1" x14ac:dyDescent="0.25">
      <c r="A81" s="14"/>
      <c r="B81" s="369" t="str">
        <f>I111</f>
        <v xml:space="preserve"> * vyplněná tato Žádost o financování   * daňové přiznání za poslední 2 účetní období </v>
      </c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1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1:106" ht="6" customHeight="1" x14ac:dyDescent="0.2">
      <c r="A82" s="14"/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</row>
    <row r="83" spans="1:106" s="141" customFormat="1" ht="18" customHeight="1" x14ac:dyDescent="0.2">
      <c r="A83" s="140"/>
      <c r="B83" s="223" t="str">
        <f>IF(L116=1,"SOUHLAS ZÁJEMCE","SÚHLAS ZÁUJEMCU")</f>
        <v>SOUHLAS ZÁJEMCE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</row>
    <row r="84" spans="1:106" s="34" customFormat="1" ht="17.25" customHeight="1" x14ac:dyDescent="0.2">
      <c r="A84" s="33"/>
      <c r="B84" s="251" t="str">
        <f>IF(L116=1,CONCATENATE("1) Zájemce souhlasí, aby společnost EUROLEASING CZ s.r.o. (dále jen EUL) ověřila údaje o jeho majetkové a osobní situaci,"," včetně údajů o příjmech a výdajích z dostupných registrů klientských informací za účelem posouzení jeho bonity, důvěryhodnosti a platební morálky a zároveň i předávala informace o zájemci do těchto registrů. "),CONCATENATE("1) Záujemca súhlasí, aby spoločnosť EUROLEASING SK s.r.o. (ďalej len EUL) overila údaje o jeho majetkovej a osobnej situácii, "," vrátane údajov o príjmoch a výdavkoch z dostupných registrov klientskych informácií na posúdenie jeho bonity, dôveryhodnosti a platobnej morálky a zároveň aj odovzdávala informácie o záujemcovi do týchto registrov."))</f>
        <v xml:space="preserve">1) Zájemce souhlasí, aby společnost EUROLEASING CZ s.r.o. (dále jen EUL) ověřila údaje o jeho majetkové a osobní situaci, včetně údajů o příjmech a výdajích z dostupných registrů klientských informací za účelem posouzení jeho bonity, důvěryhodnosti a platební morálky a zároveň i předávala informace o zájemci do těchto registrů. </v>
      </c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</row>
    <row r="85" spans="1:106" s="36" customFormat="1" ht="34.5" customHeight="1" x14ac:dyDescent="0.2">
      <c r="A85" s="35"/>
      <c r="B85" s="251" t="str">
        <f>IF(L116=1,CONCATENATE("2) Zájemce souhlasí, že EUL údaje - např. jméno, příjmení, rodné číslo, sídlo, bydliště apod., které získal nebo získá od zájemce, resp. o jiných fyzických osobách v souvislosti se sjednáním "," uzavřením a správou Smlouvy nebo Žádosti, uchová ve své evidenci po dobu, po kterou je to nezbytné"," pro ochranu zájmů EUL a účelné pro budoucí nabízení služeb EUL a že EUL bude tyto údaje využívat výlučně pro plnění zákonných povinností,"," pro zajišťování svých obchodních zájmů, zejména pro účely uzavření a spravování Smlouvy, nabízení dalších služeb (i po skončení Smlouvy), příp. pro vymáhání ","pohledávek za zájemcem, přičemž uvedené služby pro EUL zajišťují a budou zajišťovat jménem EUL kromě jejích zaměstnanců rovněž třetí osoby, např. obchodníci, pojišťovny, inkasní"," agentrury, apod. - viz. dále www.euroleasing.cz"),CONCATENATE("2) Záujemca súhlasí, že EUL údaje - napr. meno, priezvisko, rodné číslo, sídlo, bydlisko apod., ktoré získal alebo získa od záujemca, resp. o iných fyzických osobách v súvislosti s uzavretím "," a správou Zmluvy alebo Žiadosti, uchová vo svojej evidencii po dobu, po ktorú je to nevyhnutné "," pre ochranu záujmov EUL a účelné pre budúce ponúkania služieb EUL a že EUL bude tieto údaje využívať výlučne pre plnenie zákonných povinností, "," pre zaisťovanie svojich obchodných záujmov, najmä na účely uzatvorenia a spravovanie Zmluvy, ponúkanie ďalších služieb (aj po skončení zmluvy), príp. pre vymáhanie "," pohľadávok za záujemcom, pričom uvedené služby pre EUL zaisťujú a budú zabezpečovať menom EUL okrem jej zamestnancov aj tretie osoby, napr. obchodníci, pojišťovny, inkasné "," agentúry, apod. - viď. ďalej www.euroleasingcz.sk"))</f>
        <v>2) Zájemce souhlasí, že EUL údaje - např. jméno, příjmení, rodné číslo, sídlo, bydliště apod., které získal nebo získá od zájemce, resp. o jiných fyzických osobách v souvislosti se sjednáním  uzavřením a správou Smlouvy nebo Žádosti, uchová ve své evidenci po dobu, po kterou je to nezbytné pro ochranu zájmů EUL a účelné pro budoucí nabízení služeb EUL a že EUL bude tyto údaje využívat výlučně pro plnění zákonných povinností, pro zajišťování svých obchodních zájmů, zejména pro účely uzavření a spravování Smlouvy, nabízení dalších služeb (i po skončení Smlouvy), příp. pro vymáhání pohledávek za zájemcem, přičemž uvedené služby pro EUL zajišťují a budou zajišťovat jménem EUL kromě jejích zaměstnanců rovněž třetí osoby, např. obchodníci, pojišťovny, inkasní agentrury, apod. - viz. dále www.euroleasing.cz</v>
      </c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3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</row>
    <row r="86" spans="1:106" s="32" customFormat="1" ht="20.25" customHeight="1" thickBot="1" x14ac:dyDescent="0.25">
      <c r="A86" s="31"/>
      <c r="B86" s="254" t="str">
        <f>IF(L116=1,CONCATENATE("3) Zájemce souhlasí, že v případě, že  poskytne EUL kopii občanského průkazu, rodného listu, řidičského průkazu, průkazu zdravotní pojišťovny či jiného dokladu"," a zároveň nesdělí EUL, že nesouhlasí s pořizováním a uchováváním kopií dokladů, bude EUL zpracovávat a uchovávat tyto kopie a údaje nacházející se na nich"," (vč. fotografie, a to po dobu 5 let od data podpisu této žádosti)."),CONCATENATE("3) Záujemca súhlasí, že v prípade, že poskytne EUL kópiu občianskeho preukazu, rodného listu, vodičského preukazu, preukazu zdravotnej poisťovne či iného dokladu "," a zároveň neoznámi EUL, že nesúhlasí s vyhotovením a uchovávaním kópií dokladov, bude EUL spracovávať a uchovávať tieto kópie a údaje nachádzajúce sa na nich "," (vr. fotografie, a to po dobu 5 rokov od dátumu podpisu tejto žiadosti)."))</f>
        <v>3) Zájemce souhlasí, že v případě, že  poskytne EUL kopii občanského průkazu, rodného listu, řidičského průkazu, průkazu zdravotní pojišťovny či jiného dokladu a zároveň nesdělí EUL, že nesouhlasí s pořizováním a uchováváním kopií dokladů, bude EUL zpracovávat a uchovávat tyto kopie a údaje nacházející se na nich (vč. fotografie, a to po dobu 5 let od data podpisu této žádosti).</v>
      </c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6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</row>
    <row r="87" spans="1:106" s="32" customFormat="1" ht="6" customHeight="1" x14ac:dyDescent="0.2">
      <c r="A87" s="31"/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</row>
    <row r="88" spans="1:106" s="141" customFormat="1" ht="18" customHeight="1" x14ac:dyDescent="0.2">
      <c r="A88" s="140"/>
      <c r="B88" s="223" t="str">
        <f>IF(L116=1,"PROHLÁŠENÍ ZÁJEMCE","PREHLÁSENIE ZÁUJEMCU")</f>
        <v>PROHLÁŠENÍ ZÁJEMCE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</row>
    <row r="89" spans="1:106" s="32" customFormat="1" ht="9.75" customHeight="1" x14ac:dyDescent="0.2">
      <c r="A89" s="31"/>
      <c r="B89" s="251" t="str">
        <f>IF(L116=1,CONCATENATE("1) Zájemce prohlašuje, že se seznámil s aktuálním zněním Informačního memoranda EUROLEASING CZ na adrese www.euroleasing.cz"),"1) Záujemca prehlasuje, že sa zoznámil s aktuálnym znením Informačného memoranda EUROLEASING SK na adrese www.euroleasingcz.sk")</f>
        <v>1) Zájemce prohlašuje, že se seznámil s aktuálním zněním Informačního memoranda EUROLEASING CZ na adrese www.euroleasing.cz</v>
      </c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3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</row>
    <row r="90" spans="1:106" s="32" customFormat="1" ht="9.9499999999999993" customHeight="1" x14ac:dyDescent="0.2">
      <c r="A90" s="31"/>
      <c r="B90" s="251" t="str">
        <f>IF(L116=1,IF(L118=1,CONCATENATE("2) Zájemce prohlašuje, že není politicky exponovanou osobou nebo osobou blízkou k politicky exponované osobě ve smyslu zákona č. 253/2008 Sb a podle definic na www.euroleasing.cz"),CONCATENATE("2) Zájemce prohlašuje, že není politicky exponovanou osobou nebo osobou blízkou k politicky exponované osobě ve smyslu zákona č. 253/2008 Sb a dále prohlašuje, že je skutečným majitelem zájemce  podle definic na www.euroleasing.cz")),IF(L118=1,"2) Záujemca prehlasuje, že nie je politicky exponovanou osobou alebo osobou blízkou k politicky exponovanej osobe  v zmysle zákona č. 297/2008 Z.z. a podľa definícií na www.euroleasingcz.sk","2) Záujemca prehlasuje, že nie je politicky exponovanou osobou alebo osobou blízkou k politicky exponovanej osobe  v zmysle zákona č. 297/2008 Z.z. a ďalej prehlasuje, že je skutočným majiteľom záujemca podľa definícií na www.euroleasingcz.sk"))</f>
        <v>2) Zájemce prohlašuje, že není politicky exponovanou osobou nebo osobou blízkou k politicky exponované osobě ve smyslu zákona č. 253/2008 Sb a podle definic na www.euroleasing.cz</v>
      </c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3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</row>
    <row r="91" spans="1:106" s="32" customFormat="1" ht="9" customHeight="1" x14ac:dyDescent="0.2">
      <c r="A91" s="31"/>
      <c r="B91" s="251" t="str">
        <f>IF(L116=1,CONCATENATE("3) Zájemce prohlašuje, že má v úmyslu prostřednictvím EUL uzavřít smlouvu o financování podle § 1728-1730 OZ - Předsmluvní odpovědnost.  "),"3) Záujemca prehlasuje, že má v úmysle prostredníctvom EUL uzavrieť zmluvu o financovaní  v súlade s predzmluvnou zodpovednosťou.")</f>
        <v xml:space="preserve">3) Zájemce prohlašuje, že má v úmyslu prostřednictvím EUL uzavřít smlouvu o financování podle § 1728-1730 OZ - Předsmluvní odpovědnost.  </v>
      </c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3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</row>
    <row r="92" spans="1:106" s="30" customFormat="1" ht="10.5" customHeight="1" thickBot="1" x14ac:dyDescent="0.3">
      <c r="A92" s="29"/>
      <c r="B92" s="257" t="str">
        <f>IF(L116=1,CONCATENATE("4) Zájemce prohlašuje a stvrzuje svým podpisem pravost a úplnost všech údajů uvedených v této žádosti. "),"4) Záujemca prehlasuje a potvrdzuje svojím podpisom pravosť a úplnosť všetkých údajov uvedených v tejto žiadosti. ")</f>
        <v xml:space="preserve">4) Zájemce prohlašuje a stvrzuje svým podpisem pravost a úplnost všech údajů uvedených v této žádosti. </v>
      </c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</row>
    <row r="93" spans="1:106" s="30" customFormat="1" ht="6" customHeight="1" x14ac:dyDescent="0.25">
      <c r="A93" s="29"/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</row>
    <row r="94" spans="1:106" ht="5.45" customHeight="1" x14ac:dyDescent="0.2">
      <c r="A94" s="1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2"/>
      <c r="AR94" s="2"/>
      <c r="AS94" s="2"/>
      <c r="AT94" s="2"/>
      <c r="AU94" s="2"/>
      <c r="AV94" s="2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1:106" s="25" customFormat="1" ht="27.95" customHeight="1" x14ac:dyDescent="0.2">
      <c r="A95" s="22"/>
      <c r="B95" s="164"/>
      <c r="C95" s="260"/>
      <c r="D95" s="260"/>
      <c r="E95" s="261"/>
      <c r="F95" s="261"/>
      <c r="G95" s="261"/>
      <c r="H95" s="261"/>
      <c r="I95" s="165"/>
      <c r="J95" s="262"/>
      <c r="K95" s="263"/>
      <c r="L95" s="263"/>
      <c r="M95" s="263"/>
      <c r="N95" s="263"/>
      <c r="O95" s="166"/>
      <c r="P95" s="260"/>
      <c r="Q95" s="264"/>
      <c r="R95" s="264"/>
      <c r="S95" s="264"/>
      <c r="T95" s="264"/>
      <c r="U95" s="167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</row>
    <row r="96" spans="1:106" s="172" customFormat="1" ht="11.25" customHeight="1" x14ac:dyDescent="0.2">
      <c r="A96" s="168"/>
      <c r="B96" s="169"/>
      <c r="C96" s="173" t="str">
        <f>IF(L116=1,"Jméno a příjmení zájemce","Meno a priezvisko záujemcu:")</f>
        <v>Jméno a příjmení zájemce</v>
      </c>
      <c r="D96" s="174"/>
      <c r="E96" s="174"/>
      <c r="F96" s="174"/>
      <c r="G96" s="174"/>
      <c r="H96" s="174"/>
      <c r="I96" s="170"/>
      <c r="J96" s="173" t="str">
        <f>IF(L116=1,"Podpis zájemce","Podpis záujemcu:")</f>
        <v>Podpis zájemce</v>
      </c>
      <c r="K96" s="174"/>
      <c r="L96" s="174"/>
      <c r="M96" s="174"/>
      <c r="N96" s="174"/>
      <c r="O96" s="170"/>
      <c r="P96" s="173" t="str">
        <f>IF(L116=1,"Datum","Dátum:")</f>
        <v>Datum</v>
      </c>
      <c r="Q96" s="174"/>
      <c r="R96" s="174"/>
      <c r="S96" s="174"/>
      <c r="T96" s="174"/>
      <c r="U96" s="170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</row>
    <row r="97" spans="1:106" s="25" customFormat="1" ht="15" customHeight="1" x14ac:dyDescent="0.2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2"/>
      <c r="AR97" s="2"/>
      <c r="AS97" s="2"/>
      <c r="AT97" s="2"/>
      <c r="AU97" s="2"/>
      <c r="AV97" s="2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</row>
    <row r="98" spans="1:106" s="25" customFormat="1" ht="15" customHeight="1" x14ac:dyDescent="0.2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2"/>
      <c r="AR98" s="2"/>
      <c r="AS98" s="2"/>
      <c r="AT98" s="2"/>
      <c r="AU98" s="2"/>
      <c r="AV98" s="2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</row>
    <row r="99" spans="1:106" s="25" customFormat="1" ht="15" hidden="1" customHeight="1" x14ac:dyDescent="0.2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2"/>
      <c r="AR99" s="2"/>
      <c r="AS99" s="2"/>
      <c r="AT99" s="2"/>
      <c r="AU99" s="2"/>
      <c r="AV99" s="2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</row>
    <row r="100" spans="1:106" s="25" customFormat="1" ht="15" hidden="1" customHeight="1" x14ac:dyDescent="0.2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2"/>
      <c r="AR100" s="2"/>
      <c r="AS100" s="2"/>
      <c r="AT100" s="2"/>
      <c r="AU100" s="2"/>
      <c r="AV100" s="2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</row>
    <row r="101" spans="1:106" s="25" customFormat="1" ht="15" hidden="1" customHeight="1" x14ac:dyDescent="0.2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2"/>
      <c r="AR101" s="2"/>
      <c r="AS101" s="2"/>
      <c r="AT101" s="2"/>
      <c r="AU101" s="2"/>
      <c r="AV101" s="2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</row>
    <row r="102" spans="1:106" ht="15" hidden="1" customHeight="1" x14ac:dyDescent="0.2">
      <c r="A102" s="23"/>
      <c r="B102" s="26"/>
      <c r="C102" s="372" t="str">
        <f>IF(L116=1,IF(L118=1," * vyplněná tato Žádost o financování   * daňové přiznání za poslední 2 účetní období ","* vyplněná Žádost o financování    * daňové přiznání vč. rozvahy a výkazu zisku a ztrát za poslední 2 účetní období"),IF(L118=1," * vyplnená táto Žiadosť o financovanie * daňové priznanie za posledné 2 účtovné obdobia","* vyplnená táto Žiadosť o financovanie * daňové priznanie vr. súvahy a výkazu ziskov a strát za posledné 2 účtovné obdobia"))</f>
        <v xml:space="preserve"> * vyplněná tato Žádost o financování   * daňové přiznání za poslední 2 účetní období 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28"/>
      <c r="W102" s="28"/>
      <c r="X102" s="28"/>
      <c r="Y102" s="28"/>
      <c r="Z102" s="28"/>
      <c r="AA102" s="28"/>
      <c r="AB102" s="28"/>
      <c r="AC102" s="28"/>
      <c r="AD102" s="28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</row>
    <row r="103" spans="1:106" ht="15" hidden="1" customHeight="1" x14ac:dyDescent="0.2">
      <c r="A103" s="23"/>
      <c r="B103" s="27" t="s">
        <v>0</v>
      </c>
      <c r="C103" s="372" t="str">
        <f>IF(L116=1,IF(L118=1," * vyplněná tato Žádost o financování   * kopie dvou dokladů totožnosti - OP, ŘP, pas, karta zdravotní pojišťovny"," * vyplněná Žádost o financování   * kopie dvou dokladů totožnosti statut. zástupce - OP, ŘP, pas, karta zdravotní pojišťovny"),IF(L118=1," * vyplnená táto Žiadosť o financovanie   * kópie dvoch dokladov totožnosti - OP, VP, pas, karta zdravotnej poisťovne","* Vyplnená táto Žiadosť o financovanie * kópie dvoch dokladov totožnosti - OP, VP, pas, karta zdravotnej poisťovne"))</f>
        <v xml:space="preserve"> * vyplněná tato Žádost o financování   * kopie dvou dokladů totožnosti - OP, ŘP, pas, karta zdravotní pojišťovny</v>
      </c>
      <c r="D103" s="373"/>
      <c r="E103" s="373"/>
      <c r="F103" s="373"/>
      <c r="G103" s="373"/>
      <c r="H103" s="373"/>
      <c r="I103" s="373"/>
      <c r="J103" s="373"/>
      <c r="K103" s="373">
        <v>2</v>
      </c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</row>
    <row r="104" spans="1:106" ht="15" hidden="1" customHeight="1" x14ac:dyDescent="0.2">
      <c r="A104" s="23"/>
      <c r="B104" s="27"/>
      <c r="C104" s="372" t="str">
        <f>IF(L116=1,IF(L118=1," * vyplněná tato Žádost o financování   * kopie dvou dokladů totožnosti - OP, ŘP, pas, karta zdravotní pojišťovny   * daňové přiznání za poslední účetní období vč. dokladu o podání na FÚ"," * vyplněná Žádost o financování   * kopie dvou dokladů totožnosti statut. zástupce - OP, ŘP, pas, karta zdravotní pojišťovny     * daňové přiznání vč. rozvahy a výkazu zisku a ztrát za poslední účetní období + doklad o podání na FÚ"),IF(L118=1," * Vyplnená táto Žiadosť o financovanie * kópie dvoch dokladov totožnosti - OP, VP, pas, karta zdravotnej poisťovne * daňové priznanie za posledné účtovné obdobie vr. dokladu o podaní na FÚ"," * vyplnená táto Žiadosť o financovanie * kópie dvoch dokladov totožnosti štatút. zástupca - OP, VP, pas, karta zdravotnej poisťovne * daňové priznanie vr. súvahy a výkazu ziskov a strát za posledné účtovné obdobie + doklad o podaní na FÚ"))</f>
        <v xml:space="preserve"> * vyplněná tato Žádost o financování   * kopie dvou dokladů totožnosti - OP, ŘP, pas, karta zdravotní pojišťovny   * daňové přiznání za poslední účetní období vč. dokladu o podání na FÚ</v>
      </c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</row>
    <row r="105" spans="1:106" ht="15" hidden="1" customHeight="1" x14ac:dyDescent="0.2">
      <c r="A105" s="23"/>
      <c r="B105" s="26"/>
      <c r="C105" s="26"/>
      <c r="D105" s="26"/>
      <c r="E105" s="26"/>
      <c r="F105" s="26"/>
      <c r="G105" s="26"/>
      <c r="H105" s="26"/>
      <c r="I105" s="26"/>
      <c r="J105" s="26"/>
      <c r="K105" s="26">
        <v>1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</row>
    <row r="106" spans="1:106" ht="15" hidden="1" customHeight="1" x14ac:dyDescent="0.2">
      <c r="A106" s="23"/>
      <c r="B106" s="26"/>
      <c r="C106" s="26" t="s">
        <v>2</v>
      </c>
      <c r="D106" s="26"/>
      <c r="E106" s="26">
        <f>IF(L122=2,IF(L120=1,1,0),0)</f>
        <v>0</v>
      </c>
      <c r="F106" s="26"/>
      <c r="G106" s="26">
        <f>IF(L122&gt;1,IF(L120=1,1,0),0)</f>
        <v>0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</row>
    <row r="107" spans="1:106" ht="15" hidden="1" customHeight="1" x14ac:dyDescent="0.2">
      <c r="A107" s="23"/>
      <c r="B107" s="26"/>
      <c r="C107" s="26"/>
      <c r="D107" s="26"/>
      <c r="E107" s="26"/>
      <c r="F107" s="26"/>
      <c r="G107" s="26"/>
      <c r="H107" s="26"/>
      <c r="I107" s="26"/>
      <c r="J107" s="26"/>
      <c r="K107" s="26">
        <v>1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</row>
    <row r="108" spans="1:106" s="41" customFormat="1" ht="15" hidden="1" customHeight="1" x14ac:dyDescent="0.2">
      <c r="A108" s="38"/>
      <c r="B108" s="39" t="s">
        <v>3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</row>
    <row r="109" spans="1:106" s="41" customFormat="1" ht="15" hidden="1" customHeight="1" x14ac:dyDescent="0.2">
      <c r="A109" s="38"/>
      <c r="B109" s="39" t="s">
        <v>4</v>
      </c>
      <c r="C109" s="39"/>
      <c r="D109" s="39"/>
      <c r="E109" s="39"/>
      <c r="F109" s="39"/>
      <c r="G109" s="39"/>
      <c r="H109" s="39"/>
      <c r="I109" s="43">
        <f>IF(L122=1,1,IF(AND(L118=2,L122&gt;1),1,0))</f>
        <v>1</v>
      </c>
      <c r="J109" s="43"/>
      <c r="K109" s="39"/>
      <c r="L109" s="39"/>
      <c r="M109" s="44">
        <f>IF(L122=1,1,IF(AND(L118=2,L122=3),1,0))</f>
        <v>1</v>
      </c>
      <c r="N109" s="39"/>
      <c r="O109" s="39"/>
      <c r="P109" s="39"/>
      <c r="Q109" s="39"/>
      <c r="R109" s="39"/>
      <c r="S109" s="39"/>
      <c r="T109" s="39"/>
      <c r="U109" s="42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</row>
    <row r="110" spans="1:106" s="41" customFormat="1" ht="15" hidden="1" customHeight="1" x14ac:dyDescent="0.2">
      <c r="A110" s="38"/>
      <c r="B110" s="39" t="s">
        <v>5</v>
      </c>
      <c r="C110" s="39"/>
      <c r="D110" s="39"/>
      <c r="E110" s="39"/>
      <c r="F110" s="39"/>
      <c r="G110" s="39"/>
      <c r="H110" s="39"/>
      <c r="I110" s="44">
        <f>IF(L122=1,0,IF(AND(L118=2,L122=2),1,0))</f>
        <v>0</v>
      </c>
      <c r="J110" s="44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</row>
    <row r="111" spans="1:106" s="41" customFormat="1" ht="15" hidden="1" customHeight="1" x14ac:dyDescent="0.2">
      <c r="A111" s="38"/>
      <c r="B111" s="39" t="s">
        <v>6</v>
      </c>
      <c r="C111" s="39"/>
      <c r="D111" s="39"/>
      <c r="E111" s="39"/>
      <c r="F111" s="39"/>
      <c r="G111" s="39"/>
      <c r="H111" s="39"/>
      <c r="I111" s="45" t="str">
        <f>IF(L122=1,CONCATENATE(C102,B112),IF(L122=2,CONCATENATE(C103,B112),CONCATENATE(C104,B112)))</f>
        <v xml:space="preserve"> * vyplněná tato Žádost o financování   * daňové přiznání za poslední 2 účetní období </v>
      </c>
      <c r="J111" s="45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</row>
    <row r="112" spans="1:106" s="41" customFormat="1" ht="15" hidden="1" customHeight="1" x14ac:dyDescent="0.2">
      <c r="A112" s="38"/>
      <c r="B112" s="39" t="str">
        <f>IF(L116=1,IF(L120=1,"","  * kopie velkého technického průkazu auta"),IF(L120=1,"","    * kópia veľkého technického preukazu auta"))</f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</row>
    <row r="113" spans="1:106" ht="15" hidden="1" customHeight="1" x14ac:dyDescent="0.2">
      <c r="A113" s="23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</row>
    <row r="114" spans="1:106" ht="15" hidden="1" customHeight="1" x14ac:dyDescent="0.2">
      <c r="A114" s="23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</row>
    <row r="115" spans="1:106" ht="15" hidden="1" customHeight="1" thickBot="1" x14ac:dyDescent="0.25">
      <c r="A115" s="23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</row>
    <row r="116" spans="1:106" ht="15" hidden="1" customHeight="1" thickBot="1" x14ac:dyDescent="0.25">
      <c r="A116" s="23"/>
      <c r="B116" s="330" t="str">
        <f>IF(L116=1,"   Jazyková verze (1-CZ  2 - SK)","   Jazyková verzia (1 - CZ 2 - SK)")</f>
        <v xml:space="preserve">   Jazyková verze (1-CZ  2 - SK)</v>
      </c>
      <c r="C116" s="331"/>
      <c r="D116" s="331"/>
      <c r="E116" s="331"/>
      <c r="F116" s="331"/>
      <c r="G116" s="331"/>
      <c r="H116" s="331"/>
      <c r="I116" s="331"/>
      <c r="J116" s="331"/>
      <c r="K116" s="331"/>
      <c r="L116" s="325">
        <v>1</v>
      </c>
      <c r="M116" s="325"/>
      <c r="N116" s="325"/>
      <c r="O116" s="325"/>
      <c r="P116" s="326"/>
      <c r="Q116" s="127"/>
      <c r="R116" s="127"/>
      <c r="S116" s="127"/>
      <c r="T116" s="127"/>
      <c r="U116" s="127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</row>
    <row r="117" spans="1:106" ht="15" hidden="1" customHeight="1" thickBot="1" x14ac:dyDescent="0.25">
      <c r="A117" s="23"/>
      <c r="B117" s="305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86"/>
      <c r="O117" s="86"/>
      <c r="P117" s="86"/>
      <c r="Q117" s="127"/>
      <c r="R117" s="127"/>
      <c r="S117" s="127"/>
      <c r="T117" s="127"/>
      <c r="U117" s="127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</row>
    <row r="118" spans="1:106" ht="15" hidden="1" customHeight="1" thickBot="1" x14ac:dyDescent="0.25">
      <c r="A118" s="23"/>
      <c r="B118" s="332" t="str">
        <f>IF(L116=1,"   1 - podnikatel   2 - společnost","    1 - podnikateľ   2 - spoločnosť")</f>
        <v xml:space="preserve">   1 - podnikatel   2 - společnost</v>
      </c>
      <c r="C118" s="333"/>
      <c r="D118" s="333"/>
      <c r="E118" s="333"/>
      <c r="F118" s="333"/>
      <c r="G118" s="333"/>
      <c r="H118" s="333"/>
      <c r="I118" s="334"/>
      <c r="J118" s="334"/>
      <c r="K118" s="335"/>
      <c r="L118" s="327">
        <v>1</v>
      </c>
      <c r="M118" s="328"/>
      <c r="N118" s="328"/>
      <c r="O118" s="328"/>
      <c r="P118" s="329"/>
      <c r="Q118" s="127"/>
      <c r="R118" s="127"/>
      <c r="S118" s="127"/>
      <c r="T118" s="127"/>
      <c r="U118" s="127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</row>
    <row r="119" spans="1:106" ht="15" hidden="1" customHeight="1" thickBot="1" x14ac:dyDescent="0.25">
      <c r="A119" s="23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127"/>
      <c r="R119" s="127"/>
      <c r="S119" s="127"/>
      <c r="T119" s="127"/>
      <c r="U119" s="127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</row>
    <row r="120" spans="1:106" ht="15" hidden="1" customHeight="1" thickBot="1" x14ac:dyDescent="0.25">
      <c r="A120" s="23"/>
      <c r="B120" s="332" t="str">
        <f>IF(L116=1,"   1 - Stroje a zařízení   2 - dopravní technika s TP","   1 - Stroje a zariadenia    2 - dopravná technika s TP")</f>
        <v xml:space="preserve">   1 - Stroje a zařízení   2 - dopravní technika s TP</v>
      </c>
      <c r="C120" s="333"/>
      <c r="D120" s="333"/>
      <c r="E120" s="333"/>
      <c r="F120" s="333"/>
      <c r="G120" s="333"/>
      <c r="H120" s="333"/>
      <c r="I120" s="334"/>
      <c r="J120" s="334"/>
      <c r="K120" s="335"/>
      <c r="L120" s="327">
        <v>1</v>
      </c>
      <c r="M120" s="328"/>
      <c r="N120" s="328"/>
      <c r="O120" s="328"/>
      <c r="P120" s="329"/>
      <c r="Q120" s="127"/>
      <c r="R120" s="127"/>
      <c r="S120" s="127"/>
      <c r="T120" s="127"/>
      <c r="U120" s="127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</row>
    <row r="121" spans="1:106" ht="15" hidden="1" customHeight="1" thickBot="1" x14ac:dyDescent="0.25">
      <c r="A121" s="23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127"/>
      <c r="R121" s="127"/>
      <c r="S121" s="127"/>
      <c r="T121" s="127"/>
      <c r="U121" s="127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</row>
    <row r="122" spans="1:106" ht="15" hidden="1" customHeight="1" thickBot="1" x14ac:dyDescent="0.25">
      <c r="A122" s="23"/>
      <c r="B122" s="332" t="str">
        <f>IF(L116=1,"   1 - GRENKE   2 - ESSOX do 150 tis. Kč FH   3- ESSOX od 150 tis. Kč FH","   1 - GRENKE SK  2 - ESSOX do 150 tis. Kč FH   3- ESSOX od 150 tis. Kč FH")</f>
        <v xml:space="preserve">   1 - GRENKE   2 - ESSOX do 150 tis. Kč FH   3- ESSOX od 150 tis. Kč FH</v>
      </c>
      <c r="C122" s="333"/>
      <c r="D122" s="333"/>
      <c r="E122" s="333"/>
      <c r="F122" s="333"/>
      <c r="G122" s="333"/>
      <c r="H122" s="333"/>
      <c r="I122" s="334"/>
      <c r="J122" s="334"/>
      <c r="K122" s="335"/>
      <c r="L122" s="327">
        <v>1</v>
      </c>
      <c r="M122" s="328"/>
      <c r="N122" s="328"/>
      <c r="O122" s="328"/>
      <c r="P122" s="329"/>
      <c r="Q122" s="127"/>
      <c r="R122" s="127"/>
      <c r="S122" s="127"/>
      <c r="T122" s="127"/>
      <c r="U122" s="127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</row>
    <row r="123" spans="1:106" ht="15" hidden="1" customHeight="1" x14ac:dyDescent="0.2">
      <c r="A123" s="23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</row>
    <row r="124" spans="1:106" ht="15" hidden="1" customHeight="1" x14ac:dyDescent="0.2">
      <c r="A124" s="23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</row>
    <row r="125" spans="1:106" ht="15" hidden="1" customHeight="1" x14ac:dyDescent="0.2">
      <c r="A125" s="23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</row>
    <row r="126" spans="1:106" ht="15" hidden="1" customHeight="1" x14ac:dyDescent="0.2">
      <c r="A126" s="23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</row>
    <row r="127" spans="1:106" ht="15" hidden="1" customHeight="1" x14ac:dyDescent="0.2">
      <c r="A127" s="23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</row>
    <row r="128" spans="1:106" ht="15" hidden="1" customHeight="1" x14ac:dyDescent="0.2">
      <c r="A128" s="23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</row>
    <row r="129" spans="1:106" ht="15" hidden="1" customHeight="1" x14ac:dyDescent="0.2">
      <c r="A129" s="23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</row>
    <row r="130" spans="1:106" ht="15" hidden="1" customHeight="1" x14ac:dyDescent="0.2">
      <c r="A130" s="23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</row>
    <row r="131" spans="1:106" ht="15" hidden="1" customHeight="1" x14ac:dyDescent="0.2">
      <c r="A131" s="23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</row>
    <row r="132" spans="1:106" ht="15" hidden="1" customHeight="1" x14ac:dyDescent="0.2">
      <c r="A132" s="23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</row>
    <row r="133" spans="1:106" ht="15" hidden="1" customHeight="1" x14ac:dyDescent="0.2">
      <c r="A133" s="23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</row>
    <row r="134" spans="1:106" ht="15" hidden="1" customHeight="1" x14ac:dyDescent="0.2">
      <c r="A134" s="23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</row>
    <row r="135" spans="1:106" ht="15" hidden="1" customHeight="1" x14ac:dyDescent="0.2">
      <c r="A135" s="23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</row>
    <row r="136" spans="1:106" ht="15" hidden="1" customHeight="1" x14ac:dyDescent="0.2">
      <c r="A136" s="23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</row>
    <row r="137" spans="1:106" ht="15" hidden="1" customHeight="1" x14ac:dyDescent="0.2">
      <c r="A137" s="23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</row>
    <row r="138" spans="1:106" ht="15" hidden="1" customHeight="1" x14ac:dyDescent="0.2">
      <c r="A138" s="23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</row>
    <row r="139" spans="1:106" ht="15" hidden="1" customHeight="1" x14ac:dyDescent="0.2">
      <c r="A139" s="23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</row>
    <row r="140" spans="1:106" ht="15" hidden="1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</row>
    <row r="141" spans="1:106" ht="1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</row>
    <row r="142" spans="1:106" ht="1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</row>
    <row r="143" spans="1:106" ht="16.149999999999999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</row>
    <row r="144" spans="1:106" ht="16.149999999999999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</row>
    <row r="145" spans="1:106" ht="16.149999999999999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</row>
    <row r="146" spans="1:106" ht="16.149999999999999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</row>
    <row r="147" spans="1:106" ht="16.149999999999999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</row>
    <row r="148" spans="1:106" ht="16.149999999999999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</row>
    <row r="149" spans="1:106" ht="16.149999999999999" hidden="1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</row>
    <row r="150" spans="1:106" ht="16.149999999999999" hidden="1" customHeight="1" x14ac:dyDescent="0.2">
      <c r="A150" s="23"/>
      <c r="B150" s="339" t="s">
        <v>17</v>
      </c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23"/>
      <c r="P150" s="23"/>
      <c r="Q150" s="23"/>
      <c r="R150" s="23"/>
      <c r="S150" s="23"/>
      <c r="T150" s="23"/>
      <c r="U150" s="23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</row>
    <row r="151" spans="1:106" ht="16.149999999999999" hidden="1" customHeight="1" x14ac:dyDescent="0.2">
      <c r="A151" s="23"/>
      <c r="B151" s="341" t="s">
        <v>13</v>
      </c>
      <c r="C151" s="342"/>
      <c r="D151" s="342"/>
      <c r="E151" s="342"/>
      <c r="F151" s="374" t="s">
        <v>20</v>
      </c>
      <c r="G151" s="375"/>
      <c r="H151" s="375"/>
      <c r="I151" s="375"/>
      <c r="J151" s="375"/>
      <c r="K151" s="375"/>
      <c r="L151" s="375"/>
      <c r="M151" s="375"/>
      <c r="N151" s="375"/>
      <c r="O151" s="23"/>
      <c r="P151" s="23"/>
      <c r="Q151" s="23"/>
      <c r="R151" s="23"/>
      <c r="S151" s="23"/>
      <c r="T151" s="23"/>
      <c r="U151" s="23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</row>
    <row r="152" spans="1:106" ht="16.149999999999999" hidden="1" customHeight="1" x14ac:dyDescent="0.2">
      <c r="A152" s="23"/>
      <c r="B152" s="341" t="s">
        <v>14</v>
      </c>
      <c r="C152" s="342"/>
      <c r="D152" s="342"/>
      <c r="E152" s="342"/>
      <c r="F152" s="376" t="s">
        <v>21</v>
      </c>
      <c r="G152" s="375"/>
      <c r="H152" s="375"/>
      <c r="I152" s="375"/>
      <c r="J152" s="375"/>
      <c r="K152" s="375"/>
      <c r="L152" s="375"/>
      <c r="M152" s="375"/>
      <c r="N152" s="375"/>
      <c r="O152" s="23"/>
      <c r="P152" s="23"/>
      <c r="Q152" s="23"/>
      <c r="R152" s="23"/>
      <c r="S152" s="23"/>
      <c r="T152" s="23"/>
      <c r="U152" s="23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</row>
    <row r="153" spans="1:106" ht="16.149999999999999" hidden="1" customHeight="1" x14ac:dyDescent="0.2">
      <c r="A153" s="23"/>
      <c r="B153" s="341" t="s">
        <v>18</v>
      </c>
      <c r="C153" s="342"/>
      <c r="D153" s="342"/>
      <c r="E153" s="342"/>
      <c r="F153" s="377" t="s">
        <v>22</v>
      </c>
      <c r="G153" s="378"/>
      <c r="H153" s="378"/>
      <c r="I153" s="378"/>
      <c r="J153" s="378"/>
      <c r="K153" s="378"/>
      <c r="L153" s="378"/>
      <c r="M153" s="378"/>
      <c r="N153" s="378"/>
      <c r="O153" s="23"/>
      <c r="P153" s="23"/>
      <c r="Q153" s="23"/>
      <c r="R153" s="23"/>
      <c r="S153" s="23"/>
      <c r="T153" s="23"/>
      <c r="U153" s="23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</row>
    <row r="154" spans="1:106" ht="16.149999999999999" hidden="1" customHeight="1" x14ac:dyDescent="0.2">
      <c r="A154" s="23"/>
      <c r="B154" s="341" t="s">
        <v>19</v>
      </c>
      <c r="C154" s="342"/>
      <c r="D154" s="342"/>
      <c r="E154" s="342"/>
      <c r="F154" s="377" t="s">
        <v>23</v>
      </c>
      <c r="G154" s="378"/>
      <c r="H154" s="378"/>
      <c r="I154" s="378"/>
      <c r="J154" s="378"/>
      <c r="K154" s="378"/>
      <c r="L154" s="378"/>
      <c r="M154" s="378"/>
      <c r="N154" s="378"/>
      <c r="O154" s="23"/>
      <c r="P154" s="23"/>
      <c r="Q154" s="23"/>
      <c r="R154" s="23"/>
      <c r="S154" s="23"/>
      <c r="T154" s="23"/>
      <c r="U154" s="23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</row>
    <row r="155" spans="1:106" ht="16.149999999999999" hidden="1" customHeight="1" x14ac:dyDescent="0.2">
      <c r="A155" s="23"/>
      <c r="B155" s="341" t="s">
        <v>15</v>
      </c>
      <c r="C155" s="342"/>
      <c r="D155" s="342"/>
      <c r="E155" s="342"/>
      <c r="F155" s="374" t="s">
        <v>16</v>
      </c>
      <c r="G155" s="375"/>
      <c r="H155" s="375"/>
      <c r="I155" s="375"/>
      <c r="J155" s="375"/>
      <c r="K155" s="375"/>
      <c r="L155" s="375"/>
      <c r="M155" s="375"/>
      <c r="N155" s="375"/>
      <c r="O155" s="23"/>
      <c r="P155" s="23"/>
      <c r="Q155" s="23"/>
      <c r="R155" s="23"/>
      <c r="S155" s="23"/>
      <c r="T155" s="23"/>
      <c r="U155" s="23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</row>
    <row r="156" spans="1:106" ht="16.149999999999999" hidden="1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</row>
    <row r="157" spans="1:106" ht="16.149999999999999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1:106" ht="16.149999999999999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1:106" ht="16.149999999999999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1:106" ht="16.149999999999999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</row>
    <row r="161" spans="1:106" ht="16.149999999999999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</row>
    <row r="162" spans="1:106" ht="16.149999999999999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</row>
    <row r="163" spans="1:106" ht="16.149999999999999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</row>
    <row r="164" spans="1:106" ht="16.149999999999999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</row>
    <row r="165" spans="1:106" ht="16.149999999999999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</row>
    <row r="166" spans="1:106" ht="16.149999999999999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</row>
    <row r="167" spans="1:106" ht="16.149999999999999" customHeight="1" x14ac:dyDescent="0.2">
      <c r="A167" s="14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</row>
    <row r="168" spans="1:106" ht="16.149999999999999" customHeight="1" x14ac:dyDescent="0.2">
      <c r="A168" s="14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</row>
    <row r="169" spans="1:106" ht="16.149999999999999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</row>
    <row r="170" spans="1:106" ht="16.149999999999999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</row>
    <row r="171" spans="1:106" ht="16.149999999999999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</row>
    <row r="172" spans="1:106" ht="16.149999999999999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</row>
    <row r="173" spans="1:106" ht="16.149999999999999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</row>
    <row r="174" spans="1:106" ht="16.149999999999999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</row>
    <row r="175" spans="1:106" ht="16.149999999999999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</row>
    <row r="176" spans="1:106" ht="16.149999999999999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</row>
    <row r="177" spans="1:106" ht="16.149999999999999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</row>
    <row r="178" spans="1:106" ht="16.149999999999999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</row>
    <row r="179" spans="1:106" ht="16.149999999999999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</row>
    <row r="180" spans="1:106" ht="16.149999999999999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</row>
    <row r="181" spans="1:106" ht="16.149999999999999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</row>
    <row r="182" spans="1:106" ht="16.149999999999999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</row>
    <row r="183" spans="1:106" ht="16.149999999999999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</row>
    <row r="184" spans="1:106" ht="16.149999999999999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</row>
    <row r="185" spans="1:106" ht="16.149999999999999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</row>
    <row r="186" spans="1:106" ht="16.149999999999999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</row>
    <row r="187" spans="1:106" ht="16.149999999999999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</row>
    <row r="188" spans="1:106" ht="16.149999999999999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</row>
    <row r="189" spans="1:106" ht="16.149999999999999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</row>
    <row r="190" spans="1:106" ht="16.149999999999999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</row>
    <row r="191" spans="1:106" ht="16.149999999999999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</row>
    <row r="192" spans="1:106" ht="16.149999999999999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</row>
    <row r="193" spans="1:106" ht="16.149999999999999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</row>
    <row r="194" spans="1:106" ht="16.149999999999999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</row>
    <row r="195" spans="1:106" ht="16.149999999999999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</row>
    <row r="196" spans="1:106" ht="16.149999999999999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</row>
    <row r="197" spans="1:106" ht="16.149999999999999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</row>
    <row r="198" spans="1:106" ht="16.149999999999999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</row>
    <row r="199" spans="1:106" ht="16.149999999999999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</row>
    <row r="200" spans="1:106" ht="16.149999999999999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</row>
    <row r="201" spans="1:106" ht="16.149999999999999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</row>
    <row r="202" spans="1:106" ht="16.149999999999999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</row>
    <row r="203" spans="1:106" ht="16.149999999999999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</row>
    <row r="204" spans="1:106" ht="16.149999999999999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</row>
    <row r="205" spans="1:106" ht="16.149999999999999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</row>
    <row r="206" spans="1:106" ht="16.149999999999999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</row>
    <row r="207" spans="1:106" ht="16.149999999999999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</row>
    <row r="208" spans="1:106" ht="16.149999999999999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</row>
    <row r="209" spans="1:106" ht="16.149999999999999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</row>
    <row r="210" spans="1:106" ht="16.149999999999999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</row>
    <row r="211" spans="1:106" ht="16.149999999999999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</row>
    <row r="212" spans="1:106" ht="16.149999999999999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</row>
    <row r="213" spans="1:106" ht="16.149999999999999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</row>
    <row r="214" spans="1:106" ht="16.149999999999999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</row>
    <row r="215" spans="1:106" ht="16.149999999999999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</row>
    <row r="216" spans="1:106" ht="16.149999999999999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</row>
    <row r="217" spans="1:106" ht="16.149999999999999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</row>
    <row r="218" spans="1:106" ht="16.149999999999999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</row>
    <row r="219" spans="1:106" ht="16.149999999999999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</row>
    <row r="220" spans="1:106" ht="16.149999999999999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</row>
    <row r="221" spans="1:106" ht="16.149999999999999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</row>
    <row r="222" spans="1:106" ht="16.149999999999999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</row>
    <row r="223" spans="1:106" ht="16.149999999999999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</row>
    <row r="224" spans="1:106" ht="16.149999999999999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</row>
    <row r="225" spans="1:106" ht="16.149999999999999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</row>
    <row r="226" spans="1:106" ht="16.149999999999999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</row>
    <row r="227" spans="1:106" ht="16.149999999999999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</row>
    <row r="228" spans="1:106" ht="16.149999999999999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</row>
    <row r="229" spans="1:106" ht="16.149999999999999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</row>
    <row r="230" spans="1:106" ht="16.149999999999999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</row>
    <row r="231" spans="1:106" ht="16.149999999999999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</row>
    <row r="232" spans="1:106" ht="16.149999999999999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</row>
    <row r="233" spans="1:106" ht="16.149999999999999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</row>
    <row r="234" spans="1:106" ht="16.149999999999999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</row>
    <row r="235" spans="1:106" ht="16.149999999999999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</row>
    <row r="236" spans="1:106" ht="16.149999999999999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</row>
    <row r="237" spans="1:106" ht="16.149999999999999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</row>
    <row r="238" spans="1:106" ht="16.149999999999999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</row>
    <row r="239" spans="1:106" ht="16.149999999999999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</row>
    <row r="240" spans="1:106" ht="16.149999999999999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</row>
    <row r="241" spans="1:106" ht="16.149999999999999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</row>
    <row r="242" spans="1:106" ht="16.149999999999999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</row>
    <row r="243" spans="1:106" ht="16.149999999999999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</row>
    <row r="244" spans="1:106" ht="16.149999999999999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</row>
    <row r="245" spans="1:106" ht="16.149999999999999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</row>
    <row r="246" spans="1:106" ht="16.149999999999999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</row>
    <row r="247" spans="1:106" ht="16.149999999999999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</row>
    <row r="248" spans="1:106" ht="16.149999999999999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</row>
    <row r="249" spans="1:106" ht="16.149999999999999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</row>
    <row r="250" spans="1:106" ht="16.149999999999999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</row>
    <row r="251" spans="1:106" ht="16.149999999999999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</row>
    <row r="252" spans="1:106" ht="16.149999999999999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</row>
    <row r="253" spans="1:106" ht="16.149999999999999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</row>
    <row r="254" spans="1:106" ht="16.149999999999999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</row>
    <row r="255" spans="1:106" ht="16.149999999999999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</row>
    <row r="256" spans="1:106" ht="16.149999999999999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</row>
    <row r="257" spans="1:106" ht="16.149999999999999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</row>
    <row r="258" spans="1:106" ht="16.149999999999999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</row>
    <row r="259" spans="1:106" ht="16.149999999999999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</row>
    <row r="260" spans="1:106" ht="16.149999999999999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</row>
    <row r="261" spans="1:106" ht="16.149999999999999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</row>
    <row r="262" spans="1:106" ht="16.149999999999999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</row>
    <row r="263" spans="1:106" ht="16.149999999999999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</row>
    <row r="264" spans="1:106" ht="16.149999999999999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</row>
    <row r="265" spans="1:106" ht="16.149999999999999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</row>
    <row r="266" spans="1:106" ht="16.149999999999999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</row>
    <row r="267" spans="1:106" ht="16.149999999999999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</row>
    <row r="268" spans="1:106" ht="16.149999999999999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</row>
    <row r="269" spans="1:106" ht="16.149999999999999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</row>
    <row r="270" spans="1:106" ht="16.149999999999999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</row>
    <row r="271" spans="1:106" ht="16.149999999999999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</row>
    <row r="272" spans="1:106" ht="16.149999999999999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</row>
    <row r="273" spans="1:106" ht="16.149999999999999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</row>
    <row r="274" spans="1:106" ht="16.149999999999999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</row>
    <row r="275" spans="1:106" ht="16.149999999999999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</row>
    <row r="276" spans="1:106" ht="16.149999999999999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</row>
    <row r="277" spans="1:106" ht="16.149999999999999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</row>
    <row r="278" spans="1:106" ht="16.149999999999999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</row>
    <row r="279" spans="1:106" ht="16.149999999999999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</row>
    <row r="280" spans="1:106" ht="16.149999999999999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</row>
    <row r="281" spans="1:106" ht="16.149999999999999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</row>
    <row r="282" spans="1:106" ht="16.149999999999999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</row>
    <row r="283" spans="1:106" ht="16.149999999999999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</row>
    <row r="284" spans="1:106" ht="16.149999999999999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</row>
    <row r="285" spans="1:106" ht="16.149999999999999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</row>
    <row r="286" spans="1:106" ht="16.149999999999999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</row>
    <row r="287" spans="1:106" ht="16.149999999999999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</row>
    <row r="288" spans="1:106" ht="16.149999999999999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</row>
    <row r="289" spans="1:106" ht="16.149999999999999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</row>
    <row r="290" spans="1:106" ht="16.149999999999999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</row>
    <row r="291" spans="1:106" ht="16.149999999999999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</row>
    <row r="292" spans="1:106" ht="16.149999999999999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</row>
    <row r="293" spans="1:106" ht="16.149999999999999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</row>
    <row r="294" spans="1:106" ht="16.149999999999999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</row>
    <row r="295" spans="1:106" ht="16.149999999999999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</row>
    <row r="296" spans="1:106" ht="16.149999999999999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</row>
    <row r="297" spans="1:106" ht="16.149999999999999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</row>
    <row r="298" spans="1:106" ht="16.149999999999999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</row>
    <row r="299" spans="1:106" ht="16.149999999999999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</row>
    <row r="300" spans="1:106" ht="16.149999999999999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</row>
    <row r="301" spans="1:106" ht="16.149999999999999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</row>
    <row r="302" spans="1:106" ht="16.149999999999999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</row>
    <row r="303" spans="1:106" ht="16.149999999999999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</row>
    <row r="304" spans="1:106" ht="16.149999999999999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</row>
    <row r="305" spans="1:106" ht="16.149999999999999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</row>
    <row r="306" spans="1:106" ht="16.149999999999999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</row>
    <row r="307" spans="1:106" ht="16.149999999999999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</row>
    <row r="308" spans="1:106" ht="16.149999999999999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</row>
    <row r="309" spans="1:106" ht="16.149999999999999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</row>
    <row r="310" spans="1:106" ht="16.149999999999999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</row>
    <row r="311" spans="1:106" ht="16.149999999999999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</row>
    <row r="312" spans="1:106" ht="16.149999999999999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</row>
    <row r="313" spans="1:106" ht="16.149999999999999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</row>
    <row r="314" spans="1:106" ht="16.149999999999999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</row>
    <row r="315" spans="1:106" ht="16.149999999999999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</row>
    <row r="316" spans="1:106" ht="16.149999999999999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</row>
    <row r="317" spans="1:106" ht="16.149999999999999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</row>
    <row r="318" spans="1:106" ht="16.149999999999999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</row>
    <row r="319" spans="1:106" ht="16.149999999999999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</row>
    <row r="320" spans="1:106" ht="16.149999999999999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</row>
    <row r="321" spans="1:106" ht="16.149999999999999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</row>
    <row r="322" spans="1:106" ht="16.149999999999999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</row>
    <row r="323" spans="1:106" ht="16.149999999999999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</row>
    <row r="324" spans="1:106" ht="16.149999999999999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</row>
    <row r="325" spans="1:106" ht="16.149999999999999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</row>
    <row r="326" spans="1:106" ht="16.149999999999999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</row>
    <row r="327" spans="1:106" ht="16.149999999999999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</row>
    <row r="328" spans="1:106" ht="16.149999999999999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</row>
    <row r="329" spans="1:106" ht="16.149999999999999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</row>
    <row r="330" spans="1:106" ht="16.149999999999999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</row>
    <row r="331" spans="1:106" ht="16.149999999999999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</row>
    <row r="332" spans="1:106" ht="16.149999999999999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</row>
    <row r="333" spans="1:106" ht="16.149999999999999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</row>
    <row r="334" spans="1:106" ht="16.149999999999999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</row>
    <row r="335" spans="1:106" ht="16.149999999999999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</row>
    <row r="336" spans="1:106" ht="16.149999999999999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</row>
    <row r="337" spans="1:106" ht="16.149999999999999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</row>
    <row r="338" spans="1:106" ht="16.149999999999999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</row>
    <row r="339" spans="1:106" ht="16.149999999999999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</row>
    <row r="340" spans="1:106" ht="16.149999999999999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</row>
    <row r="341" spans="1:106" ht="16.149999999999999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</row>
    <row r="342" spans="1:106" ht="16.149999999999999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</row>
    <row r="343" spans="1:106" ht="16.149999999999999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</row>
    <row r="344" spans="1:106" ht="16.149999999999999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</row>
    <row r="345" spans="1:106" ht="16.149999999999999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</row>
    <row r="346" spans="1:106" ht="16.149999999999999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</row>
    <row r="347" spans="1:106" ht="16.149999999999999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</row>
    <row r="348" spans="1:106" ht="16.149999999999999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</row>
    <row r="349" spans="1:106" ht="16.149999999999999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</row>
    <row r="350" spans="1:106" ht="16.149999999999999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</row>
    <row r="351" spans="1:106" ht="16.149999999999999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</row>
    <row r="352" spans="1:106" ht="16.149999999999999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</row>
    <row r="353" spans="1:106" ht="16.149999999999999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</row>
    <row r="354" spans="1:106" ht="16.149999999999999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</row>
    <row r="355" spans="1:106" ht="16.149999999999999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</row>
    <row r="356" spans="1:106" ht="16.149999999999999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</row>
    <row r="357" spans="1:106" ht="16.149999999999999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</row>
    <row r="358" spans="1:106" ht="16.149999999999999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</row>
    <row r="359" spans="1:106" ht="16.149999999999999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</row>
    <row r="360" spans="1:106" ht="16.149999999999999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</row>
    <row r="361" spans="1:106" ht="16.149999999999999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</row>
    <row r="362" spans="1:106" ht="16.149999999999999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</row>
    <row r="363" spans="1:106" ht="16.149999999999999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</row>
    <row r="364" spans="1:106" ht="16.149999999999999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</row>
    <row r="365" spans="1:106" ht="16.149999999999999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</row>
    <row r="366" spans="1:106" ht="16.149999999999999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</row>
    <row r="367" spans="1:106" ht="16.149999999999999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</row>
    <row r="368" spans="1:106" ht="16.149999999999999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</row>
    <row r="369" spans="1:106" ht="16.149999999999999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</row>
    <row r="370" spans="1:106" ht="16.149999999999999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</row>
    <row r="371" spans="1:106" ht="16.149999999999999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</row>
    <row r="372" spans="1:106" ht="16.149999999999999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</row>
    <row r="373" spans="1:106" ht="16.149999999999999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</row>
    <row r="374" spans="1:106" ht="16.149999999999999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</row>
    <row r="375" spans="1:106" ht="16.149999999999999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</row>
    <row r="376" spans="1:106" ht="16.149999999999999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</row>
    <row r="377" spans="1:106" ht="16.149999999999999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</row>
    <row r="378" spans="1:106" ht="16.149999999999999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</row>
    <row r="379" spans="1:106" ht="16.149999999999999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</row>
    <row r="380" spans="1:106" ht="16.149999999999999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</row>
    <row r="381" spans="1:106" ht="16.149999999999999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</row>
    <row r="382" spans="1:106" ht="16.149999999999999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</row>
    <row r="383" spans="1:106" ht="16.149999999999999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</row>
    <row r="384" spans="1:106" ht="16.149999999999999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</row>
    <row r="385" spans="1:106" ht="16.149999999999999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</row>
    <row r="386" spans="1:106" ht="16.149999999999999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</row>
    <row r="387" spans="1:106" ht="16.149999999999999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</row>
    <row r="388" spans="1:106" ht="16.149999999999999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</row>
    <row r="389" spans="1:106" ht="16.149999999999999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</row>
    <row r="390" spans="1:106" ht="16.149999999999999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</row>
    <row r="391" spans="1:106" ht="16.149999999999999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</row>
    <row r="392" spans="1:106" ht="16.149999999999999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</row>
    <row r="393" spans="1:106" ht="16.149999999999999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</row>
    <row r="394" spans="1:106" ht="16.149999999999999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</row>
    <row r="395" spans="1:106" ht="16.149999999999999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</row>
    <row r="396" spans="1:106" ht="16.149999999999999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</row>
    <row r="397" spans="1:106" ht="16.149999999999999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</row>
    <row r="398" spans="1:106" ht="16.149999999999999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</row>
    <row r="399" spans="1:106" ht="16.149999999999999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</row>
    <row r="400" spans="1:106" ht="16.149999999999999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</row>
    <row r="401" spans="1:106" ht="16.149999999999999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</row>
    <row r="402" spans="1:106" ht="16.149999999999999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</row>
    <row r="403" spans="1:106" ht="16.149999999999999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</row>
    <row r="404" spans="1:106" ht="16.149999999999999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</row>
    <row r="405" spans="1:106" ht="16.149999999999999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</row>
    <row r="406" spans="1:106" ht="16.149999999999999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</row>
    <row r="407" spans="1:106" ht="16.149999999999999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</row>
    <row r="408" spans="1:106" ht="16.149999999999999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</row>
    <row r="409" spans="1:106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</row>
    <row r="410" spans="1:106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</row>
    <row r="411" spans="1:106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</row>
    <row r="412" spans="1:106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</row>
    <row r="413" spans="1:106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</row>
    <row r="414" spans="1:106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</row>
    <row r="415" spans="1:106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</row>
    <row r="416" spans="1:106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</row>
    <row r="417" spans="1:106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</row>
    <row r="418" spans="1:106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</row>
    <row r="419" spans="1:106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</row>
    <row r="420" spans="1:106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</row>
    <row r="421" spans="1:106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</row>
    <row r="422" spans="1:106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</row>
    <row r="423" spans="1:106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</row>
    <row r="424" spans="1:106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</row>
    <row r="425" spans="1:106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</row>
    <row r="426" spans="1:106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</row>
    <row r="427" spans="1:106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</row>
    <row r="428" spans="1:106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</row>
    <row r="429" spans="1:106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</row>
    <row r="430" spans="1:106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</row>
    <row r="431" spans="1:106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</row>
    <row r="432" spans="1:106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</row>
    <row r="433" spans="1:106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</row>
    <row r="434" spans="1:106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</row>
    <row r="435" spans="1:106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</row>
    <row r="436" spans="1:106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</row>
    <row r="437" spans="1:106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</row>
    <row r="438" spans="1:106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</row>
    <row r="439" spans="1:106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</row>
    <row r="440" spans="1:106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</row>
    <row r="441" spans="1:106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</row>
    <row r="442" spans="1:106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</row>
    <row r="443" spans="1:106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</row>
    <row r="444" spans="1:106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</row>
    <row r="445" spans="1:106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</row>
    <row r="446" spans="1:106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</row>
    <row r="447" spans="1:106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</row>
    <row r="448" spans="1:106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</row>
    <row r="449" spans="1:106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</row>
    <row r="450" spans="1:106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</row>
    <row r="451" spans="1:106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</row>
    <row r="452" spans="1:106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</row>
    <row r="453" spans="1:106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</row>
    <row r="454" spans="1:106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</row>
    <row r="455" spans="1:106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</row>
    <row r="456" spans="1:106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</row>
    <row r="457" spans="1:106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</row>
    <row r="458" spans="1:106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</row>
    <row r="459" spans="1:106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</row>
    <row r="460" spans="1:106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</row>
    <row r="461" spans="1:106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</row>
    <row r="462" spans="1:106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</row>
    <row r="463" spans="1:106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</row>
    <row r="464" spans="1:106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</row>
    <row r="465" spans="1:106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</row>
    <row r="466" spans="1:106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</row>
    <row r="467" spans="1:106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</row>
    <row r="468" spans="1:106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</row>
    <row r="469" spans="1:106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</row>
    <row r="470" spans="1:106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</row>
    <row r="471" spans="1:106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</row>
    <row r="472" spans="1:106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</row>
    <row r="473" spans="1:106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</row>
    <row r="474" spans="1:106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</row>
    <row r="475" spans="1:106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</row>
    <row r="476" spans="1:106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</row>
    <row r="477" spans="1:106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</row>
    <row r="478" spans="1:106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</row>
    <row r="479" spans="1:106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</row>
    <row r="480" spans="1:106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</row>
    <row r="481" spans="1:106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</row>
    <row r="482" spans="1:106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</row>
    <row r="483" spans="1:106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</row>
    <row r="484" spans="1:106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</row>
    <row r="485" spans="1:106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</row>
    <row r="486" spans="1:106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</row>
    <row r="487" spans="1:106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</row>
    <row r="488" spans="1:106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</row>
    <row r="489" spans="1:106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</row>
    <row r="490" spans="1:106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</row>
    <row r="491" spans="1:106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</row>
    <row r="492" spans="1:106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</row>
    <row r="493" spans="1:106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</row>
    <row r="494" spans="1:106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</row>
    <row r="495" spans="1:106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</row>
    <row r="496" spans="1:106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</row>
    <row r="497" spans="1:106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</row>
    <row r="498" spans="1:106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</row>
    <row r="499" spans="1:106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</row>
    <row r="500" spans="1:106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</row>
    <row r="501" spans="1:106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</row>
    <row r="502" spans="1:106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</row>
    <row r="503" spans="1:106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</row>
    <row r="504" spans="1:106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</row>
    <row r="505" spans="1:106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</row>
    <row r="506" spans="1:106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</row>
    <row r="507" spans="1:106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</row>
    <row r="508" spans="1:106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</row>
    <row r="509" spans="1:106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</row>
    <row r="510" spans="1:106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</row>
    <row r="511" spans="1:106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</row>
    <row r="512" spans="1:106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</row>
    <row r="513" spans="1:106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</row>
    <row r="514" spans="1:106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</row>
    <row r="515" spans="1:106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</row>
    <row r="516" spans="1:106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</row>
    <row r="517" spans="1:106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</row>
    <row r="518" spans="1:106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</row>
    <row r="519" spans="1:106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</row>
    <row r="520" spans="1:106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</row>
    <row r="521" spans="1:106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</row>
    <row r="522" spans="1:106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</row>
    <row r="523" spans="1:106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</row>
    <row r="524" spans="1:106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</row>
    <row r="525" spans="1:106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</row>
    <row r="526" spans="1:106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</row>
    <row r="527" spans="1:106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</row>
    <row r="528" spans="1:106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</row>
    <row r="529" spans="1:106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</row>
    <row r="530" spans="1:106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</row>
    <row r="531" spans="1:106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</row>
    <row r="532" spans="1:106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</row>
    <row r="533" spans="1:106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</row>
    <row r="534" spans="1:106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</row>
    <row r="535" spans="1:106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</row>
    <row r="536" spans="1:106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</row>
    <row r="537" spans="1:106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</row>
    <row r="538" spans="1:106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</row>
    <row r="539" spans="1:106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</row>
    <row r="540" spans="1:106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</row>
    <row r="541" spans="1:106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</row>
    <row r="542" spans="1:106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</row>
    <row r="543" spans="1:106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</row>
    <row r="544" spans="1:106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</row>
    <row r="545" spans="1:106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</row>
    <row r="546" spans="1:106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</row>
    <row r="547" spans="1:106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</row>
    <row r="548" spans="1:106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</row>
    <row r="549" spans="1:106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</row>
    <row r="550" spans="1:106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</row>
    <row r="551" spans="1:106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</row>
    <row r="552" spans="1:106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</row>
    <row r="553" spans="1:106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</row>
    <row r="554" spans="1:106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</row>
    <row r="555" spans="1:106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</row>
    <row r="556" spans="1:106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</row>
    <row r="557" spans="1:106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</row>
    <row r="558" spans="1:106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</row>
    <row r="559" spans="1:106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</row>
    <row r="560" spans="1:106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</row>
    <row r="561" spans="1:106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</row>
    <row r="562" spans="1:106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</row>
    <row r="563" spans="1:106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</row>
    <row r="564" spans="1:106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</row>
    <row r="565" spans="1:106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</row>
    <row r="566" spans="1:106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</row>
    <row r="567" spans="1:106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</row>
    <row r="568" spans="1:106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</row>
    <row r="569" spans="1:106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</row>
    <row r="570" spans="1:106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</row>
    <row r="571" spans="1:106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</row>
    <row r="572" spans="1:106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</row>
    <row r="573" spans="1:106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</row>
    <row r="574" spans="1:106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</row>
    <row r="575" spans="1:106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</row>
    <row r="576" spans="1:106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</row>
    <row r="577" spans="1:106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</row>
    <row r="578" spans="1:106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</row>
    <row r="579" spans="1:106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</row>
    <row r="580" spans="1:106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</row>
    <row r="581" spans="1:106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</row>
    <row r="582" spans="1:106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</row>
    <row r="583" spans="1:106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</row>
    <row r="584" spans="1:106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</row>
    <row r="585" spans="1:106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</row>
    <row r="586" spans="1:106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</row>
    <row r="587" spans="1:106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</row>
    <row r="588" spans="1:106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</row>
    <row r="589" spans="1:106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</row>
    <row r="590" spans="1:106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</row>
    <row r="591" spans="1:106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</row>
    <row r="592" spans="1:106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</row>
    <row r="593" spans="1:106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</row>
    <row r="594" spans="1:106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</row>
    <row r="595" spans="1:106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</row>
    <row r="596" spans="1:106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</row>
    <row r="597" spans="1:106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</row>
    <row r="598" spans="1:106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</row>
    <row r="599" spans="1:106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</row>
    <row r="600" spans="1:106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</row>
    <row r="601" spans="1:106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</row>
    <row r="602" spans="1:106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</row>
    <row r="603" spans="1:106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</row>
    <row r="604" spans="1:106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</row>
    <row r="605" spans="1:106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</row>
    <row r="606" spans="1:106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</row>
    <row r="607" spans="1:106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</row>
    <row r="608" spans="1:106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</row>
    <row r="609" spans="1:106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</row>
    <row r="610" spans="1:106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</row>
    <row r="611" spans="1:106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</row>
    <row r="612" spans="1:106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</row>
    <row r="613" spans="1:106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</row>
    <row r="614" spans="1:106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</row>
    <row r="615" spans="1:106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</row>
    <row r="616" spans="1:106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</row>
    <row r="617" spans="1:106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</row>
    <row r="618" spans="1:106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</row>
    <row r="619" spans="1:106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</row>
    <row r="620" spans="1:106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</row>
    <row r="621" spans="1:106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</row>
    <row r="622" spans="1:106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</row>
    <row r="623" spans="1:106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</row>
    <row r="624" spans="1:106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</row>
    <row r="625" spans="1:106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</row>
    <row r="626" spans="1:106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</row>
    <row r="627" spans="1:106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</row>
    <row r="628" spans="1:106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</row>
    <row r="629" spans="1:106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</row>
    <row r="630" spans="1:106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</row>
    <row r="631" spans="1:106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</row>
    <row r="632" spans="1:106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</row>
    <row r="633" spans="1:106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</row>
    <row r="634" spans="1:106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</row>
    <row r="635" spans="1:106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</row>
    <row r="636" spans="1:106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</row>
    <row r="637" spans="1:106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</row>
    <row r="638" spans="1:106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</row>
    <row r="639" spans="1:106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</row>
    <row r="640" spans="1:106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</row>
    <row r="641" spans="1:106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</row>
    <row r="642" spans="1:106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</row>
    <row r="643" spans="1:106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</row>
    <row r="644" spans="1:106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</row>
    <row r="645" spans="1:106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</row>
    <row r="646" spans="1:106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</row>
    <row r="647" spans="1:106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</row>
    <row r="648" spans="1:106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</row>
    <row r="649" spans="1:106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</row>
    <row r="650" spans="1:106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</row>
    <row r="651" spans="1:106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</row>
    <row r="652" spans="1:106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</row>
    <row r="653" spans="1:106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</row>
    <row r="654" spans="1:106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</row>
    <row r="655" spans="1:106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</row>
    <row r="656" spans="1:106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</row>
    <row r="657" spans="1:106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</row>
    <row r="658" spans="1:106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</row>
    <row r="659" spans="1:106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</row>
    <row r="660" spans="1:106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</row>
    <row r="661" spans="1:106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</row>
    <row r="662" spans="1:106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</row>
    <row r="663" spans="1:106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</row>
    <row r="664" spans="1:106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</row>
    <row r="665" spans="1:106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</row>
    <row r="666" spans="1:106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</row>
    <row r="667" spans="1:106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</row>
    <row r="668" spans="1:106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</row>
    <row r="669" spans="1:106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</row>
    <row r="670" spans="1:106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</row>
    <row r="671" spans="1:106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</row>
    <row r="672" spans="1:106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</row>
    <row r="673" spans="1:106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</row>
    <row r="674" spans="1:106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</row>
    <row r="675" spans="1:106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</row>
    <row r="676" spans="1:106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</row>
    <row r="677" spans="1:106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</row>
    <row r="678" spans="1:106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</row>
    <row r="679" spans="1:106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</row>
    <row r="680" spans="1:106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</row>
    <row r="681" spans="1:106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</row>
    <row r="682" spans="1:106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</row>
    <row r="683" spans="1:106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</row>
    <row r="684" spans="1:106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</row>
    <row r="685" spans="1:106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</row>
    <row r="686" spans="1:106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</row>
    <row r="687" spans="1:106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</row>
    <row r="688" spans="1:106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</row>
    <row r="689" spans="1:106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</row>
    <row r="690" spans="1:106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</row>
    <row r="691" spans="1:106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</row>
    <row r="692" spans="1:106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</row>
    <row r="693" spans="1:106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</row>
    <row r="694" spans="1:106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</row>
    <row r="695" spans="1:106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</row>
    <row r="696" spans="1:106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</row>
    <row r="697" spans="1:106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</row>
    <row r="698" spans="1:106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</row>
    <row r="699" spans="1:106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</row>
    <row r="700" spans="1:106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</row>
    <row r="701" spans="1:106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</row>
    <row r="702" spans="1:106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</row>
    <row r="703" spans="1:106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</row>
    <row r="704" spans="1:106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</row>
    <row r="705" spans="1:106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</row>
    <row r="706" spans="1:106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</row>
    <row r="707" spans="1:106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</row>
    <row r="708" spans="1:106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</row>
    <row r="709" spans="1:106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</row>
    <row r="710" spans="1:106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</row>
    <row r="711" spans="1:106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</row>
    <row r="712" spans="1:106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</row>
    <row r="713" spans="1:106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</row>
    <row r="714" spans="1:106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</row>
    <row r="715" spans="1:106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</row>
    <row r="716" spans="1:106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</row>
    <row r="717" spans="1:106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</row>
    <row r="718" spans="1:106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</row>
    <row r="719" spans="1:106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</row>
    <row r="720" spans="1:106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</row>
    <row r="721" spans="1:106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</row>
    <row r="722" spans="1:106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</row>
    <row r="723" spans="1:106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</row>
    <row r="724" spans="1:106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</row>
    <row r="725" spans="1:106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</row>
    <row r="726" spans="1:106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</row>
    <row r="727" spans="1:106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</row>
    <row r="728" spans="1:106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</row>
    <row r="729" spans="1:106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</row>
    <row r="730" spans="1:106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</row>
    <row r="731" spans="1:106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</row>
    <row r="732" spans="1:106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</row>
    <row r="733" spans="1:106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</row>
    <row r="734" spans="1:106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</row>
    <row r="735" spans="1:106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</row>
    <row r="736" spans="1:106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</row>
    <row r="737" spans="1:106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</row>
    <row r="738" spans="1:106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</row>
    <row r="739" spans="1:106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</row>
    <row r="740" spans="1:106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</row>
    <row r="741" spans="1:106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</row>
    <row r="742" spans="1:106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</row>
    <row r="743" spans="1:106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</row>
    <row r="744" spans="1:106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</row>
    <row r="745" spans="1:106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</row>
    <row r="746" spans="1:106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</row>
    <row r="747" spans="1:106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</row>
    <row r="748" spans="1:106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</row>
    <row r="749" spans="1:106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</row>
    <row r="750" spans="1:106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</row>
    <row r="751" spans="1:106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</row>
    <row r="752" spans="1:106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</row>
    <row r="753" spans="1:106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</row>
    <row r="754" spans="1:106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</row>
    <row r="755" spans="1:106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</row>
    <row r="756" spans="1:106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</row>
    <row r="757" spans="1:106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</row>
    <row r="758" spans="1:106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</row>
    <row r="759" spans="1:106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</row>
    <row r="760" spans="1:106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</row>
    <row r="761" spans="1:106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</row>
    <row r="762" spans="1:106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</row>
    <row r="763" spans="1:106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</row>
    <row r="764" spans="1:106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</row>
    <row r="765" spans="1:106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</row>
    <row r="766" spans="1:106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</row>
    <row r="767" spans="1:106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</row>
    <row r="768" spans="1:106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</row>
    <row r="769" spans="1:106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</row>
    <row r="770" spans="1:106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</row>
    <row r="771" spans="1:106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</row>
    <row r="772" spans="1:106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</row>
    <row r="773" spans="1:106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</row>
    <row r="774" spans="1:106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</row>
    <row r="775" spans="1:106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</row>
    <row r="776" spans="1:106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</row>
    <row r="777" spans="1:106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</row>
    <row r="778" spans="1:106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</row>
    <row r="779" spans="1:106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</row>
    <row r="780" spans="1:106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</row>
    <row r="781" spans="1:106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</row>
    <row r="782" spans="1:106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</row>
    <row r="783" spans="1:106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</row>
    <row r="784" spans="1:106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</row>
    <row r="785" spans="1:106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</row>
    <row r="786" spans="1:106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</row>
    <row r="787" spans="1:106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</row>
    <row r="788" spans="1:106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</row>
    <row r="789" spans="1:106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</row>
    <row r="790" spans="1:106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</row>
    <row r="791" spans="1:106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</row>
    <row r="792" spans="1:106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</row>
    <row r="793" spans="1:106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</row>
    <row r="794" spans="1:106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</row>
    <row r="795" spans="1:106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</row>
    <row r="796" spans="1:106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</row>
    <row r="797" spans="1:106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</row>
    <row r="798" spans="1:106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</row>
    <row r="799" spans="1:106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</row>
    <row r="800" spans="1:106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</row>
    <row r="801" spans="1:106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</row>
    <row r="802" spans="1:106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</row>
    <row r="803" spans="1:106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</row>
    <row r="804" spans="1:106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</row>
    <row r="805" spans="1:106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</row>
    <row r="806" spans="1:106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</row>
    <row r="807" spans="1:106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</row>
    <row r="808" spans="1:106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</row>
    <row r="809" spans="1:106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</row>
    <row r="810" spans="1:106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</row>
    <row r="811" spans="1:106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</row>
    <row r="812" spans="1:106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</row>
    <row r="813" spans="1:106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</row>
    <row r="814" spans="1:106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</row>
    <row r="815" spans="1:106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</row>
    <row r="816" spans="1:106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</row>
    <row r="817" spans="1:106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</row>
    <row r="818" spans="1:106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</row>
    <row r="819" spans="1:106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</row>
    <row r="820" spans="1:106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</row>
    <row r="821" spans="1:106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</row>
    <row r="822" spans="1:106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</row>
    <row r="823" spans="1:106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</row>
    <row r="824" spans="1:106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</row>
    <row r="825" spans="1:106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</row>
    <row r="826" spans="1:106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</row>
    <row r="827" spans="1:106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</row>
    <row r="828" spans="1:106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</row>
    <row r="829" spans="1:106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</row>
    <row r="830" spans="1:106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</row>
    <row r="831" spans="1:106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</row>
    <row r="832" spans="1:106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</row>
    <row r="833" spans="1:106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</row>
    <row r="834" spans="1:106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</row>
    <row r="835" spans="1:106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</row>
    <row r="836" spans="1:106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</row>
    <row r="837" spans="1:106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</row>
    <row r="838" spans="1:106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</row>
    <row r="839" spans="1:106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</row>
    <row r="840" spans="1:106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</row>
    <row r="841" spans="1:106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</row>
    <row r="842" spans="1:106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</row>
    <row r="843" spans="1:106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</row>
    <row r="844" spans="1:106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</row>
    <row r="845" spans="1:106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</row>
    <row r="846" spans="1:106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</row>
    <row r="847" spans="1:106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</row>
    <row r="848" spans="1:106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</row>
    <row r="849" spans="1:106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</row>
    <row r="850" spans="1:106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</row>
    <row r="851" spans="1:106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</row>
    <row r="852" spans="1:106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</row>
    <row r="853" spans="1:106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</row>
    <row r="854" spans="1:106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</row>
    <row r="855" spans="1:106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</row>
    <row r="856" spans="1:106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</row>
    <row r="857" spans="1:106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</row>
    <row r="858" spans="1:106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</row>
    <row r="859" spans="1:106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</row>
    <row r="860" spans="1:106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</row>
    <row r="861" spans="1:106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</row>
    <row r="862" spans="1:106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</row>
    <row r="863" spans="1:106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</row>
    <row r="864" spans="1:106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</row>
    <row r="865" spans="1:106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</row>
    <row r="866" spans="1:106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</row>
    <row r="867" spans="1:106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</row>
    <row r="868" spans="1:106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</row>
    <row r="869" spans="1:106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</row>
    <row r="870" spans="1:106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</row>
    <row r="871" spans="1:106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</row>
    <row r="872" spans="1:106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</row>
    <row r="873" spans="1:106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</row>
    <row r="874" spans="1:106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</row>
    <row r="875" spans="1:106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</row>
    <row r="876" spans="1:106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</row>
    <row r="877" spans="1:106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</row>
    <row r="878" spans="1:106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</row>
    <row r="879" spans="1:106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</row>
    <row r="880" spans="1:106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</row>
    <row r="881" spans="1:106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</row>
    <row r="882" spans="1:106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</row>
    <row r="883" spans="1:106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</row>
    <row r="884" spans="1:106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</row>
    <row r="885" spans="1:106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</row>
    <row r="886" spans="1:106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</row>
    <row r="887" spans="1:106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</row>
    <row r="888" spans="1:106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</row>
    <row r="889" spans="1:106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</row>
    <row r="890" spans="1:106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</row>
    <row r="891" spans="1:106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</row>
    <row r="892" spans="1:106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</row>
    <row r="893" spans="1:106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</row>
    <row r="894" spans="1:106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</row>
    <row r="895" spans="1:106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</row>
    <row r="896" spans="1:106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</row>
    <row r="897" spans="1:106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</row>
    <row r="898" spans="1:106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</row>
    <row r="899" spans="1:106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</row>
    <row r="900" spans="1:106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</row>
    <row r="901" spans="1:106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</row>
    <row r="902" spans="1:106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</row>
    <row r="903" spans="1:106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</row>
    <row r="904" spans="1:106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</row>
    <row r="905" spans="1:106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</row>
    <row r="906" spans="1:106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</row>
    <row r="907" spans="1:106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</row>
    <row r="908" spans="1:106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</row>
    <row r="909" spans="1:106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</row>
    <row r="910" spans="1:106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</row>
    <row r="911" spans="1:106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</row>
    <row r="912" spans="1:106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</row>
    <row r="913" spans="1:106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</row>
    <row r="914" spans="1:106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</row>
    <row r="915" spans="1:106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</row>
    <row r="916" spans="1:106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</row>
    <row r="917" spans="1:106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</row>
    <row r="918" spans="1:106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</row>
    <row r="919" spans="1:106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</row>
    <row r="920" spans="1:106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</row>
    <row r="921" spans="1:106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</row>
    <row r="922" spans="1:106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</row>
    <row r="923" spans="1:106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</row>
    <row r="924" spans="1:106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</row>
    <row r="925" spans="1:106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</row>
    <row r="926" spans="1:106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</row>
    <row r="927" spans="1:106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</row>
    <row r="928" spans="1:106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</row>
    <row r="929" spans="1:106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</row>
    <row r="930" spans="1:106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</row>
    <row r="931" spans="1:106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</row>
    <row r="932" spans="1:106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</row>
    <row r="933" spans="1:106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</row>
    <row r="934" spans="1:106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</row>
    <row r="935" spans="1:106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</row>
    <row r="936" spans="1:106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</row>
    <row r="937" spans="1:106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</row>
    <row r="938" spans="1:106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</row>
    <row r="939" spans="1:106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</row>
    <row r="940" spans="1:106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</row>
    <row r="941" spans="1:106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</row>
    <row r="942" spans="1:106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</row>
    <row r="943" spans="1:106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</row>
    <row r="944" spans="1:106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</row>
    <row r="945" spans="1:106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</row>
    <row r="946" spans="1:106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</row>
    <row r="947" spans="1:106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</row>
    <row r="948" spans="1:106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</row>
    <row r="949" spans="1:106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</row>
    <row r="950" spans="1:106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</row>
    <row r="951" spans="1:106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</row>
    <row r="952" spans="1:106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</row>
    <row r="953" spans="1:106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</row>
    <row r="954" spans="1:106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</row>
    <row r="955" spans="1:106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</row>
    <row r="956" spans="1:106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</row>
    <row r="957" spans="1:106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</row>
    <row r="958" spans="1:106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</row>
    <row r="959" spans="1:106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</row>
    <row r="960" spans="1:106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</row>
    <row r="961" spans="1:106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</row>
    <row r="962" spans="1:106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</row>
    <row r="963" spans="1:106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</row>
    <row r="964" spans="1:106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</row>
    <row r="965" spans="1:106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</row>
    <row r="966" spans="1:106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</row>
    <row r="967" spans="1:106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</row>
    <row r="968" spans="1:106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</row>
    <row r="969" spans="1:106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</row>
    <row r="970" spans="1:106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</row>
    <row r="971" spans="1:106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</row>
    <row r="972" spans="1:106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</row>
    <row r="973" spans="1:106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</row>
    <row r="974" spans="1:106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</row>
    <row r="975" spans="1:106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</row>
    <row r="976" spans="1:106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</row>
    <row r="977" spans="1:106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</row>
    <row r="978" spans="1:106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</row>
    <row r="979" spans="1:106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</row>
    <row r="980" spans="1:106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</row>
    <row r="981" spans="1:106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</row>
    <row r="982" spans="1:106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</row>
    <row r="983" spans="1:106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</row>
    <row r="984" spans="1:106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</row>
    <row r="985" spans="1:106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</row>
    <row r="986" spans="1:106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</row>
    <row r="987" spans="1:106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</row>
    <row r="988" spans="1:106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</row>
    <row r="989" spans="1:106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</row>
    <row r="990" spans="1:106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</row>
    <row r="991" spans="1:106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</row>
    <row r="992" spans="1:106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</row>
    <row r="993" spans="1:106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</row>
    <row r="994" spans="1:106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</row>
    <row r="995" spans="1:106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</row>
    <row r="996" spans="1:106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</row>
    <row r="997" spans="1:106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</row>
    <row r="998" spans="1:106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</row>
    <row r="999" spans="1:106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</row>
    <row r="1000" spans="1:106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</row>
    <row r="1001" spans="1:106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</row>
    <row r="1002" spans="1:106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</row>
    <row r="1003" spans="1:106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</row>
    <row r="1004" spans="1:106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</row>
    <row r="1005" spans="1:106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</row>
    <row r="1006" spans="1:106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</row>
    <row r="1007" spans="1:106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</row>
    <row r="1008" spans="1:106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</row>
    <row r="1009" spans="1:106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</row>
    <row r="1010" spans="1:106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</row>
    <row r="1011" spans="1:106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</row>
    <row r="1012" spans="1:106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</row>
    <row r="1013" spans="1:106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</row>
    <row r="1014" spans="1:106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</row>
    <row r="1015" spans="1:106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</row>
    <row r="1016" spans="1:106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</row>
    <row r="1017" spans="1:106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</row>
    <row r="1018" spans="1:106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</row>
    <row r="1019" spans="1:106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</row>
    <row r="1020" spans="1:106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</row>
    <row r="1021" spans="1:106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</row>
    <row r="1022" spans="1:106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</row>
    <row r="1023" spans="1:106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</row>
    <row r="1024" spans="1:106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</row>
    <row r="1025" spans="1:106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</row>
    <row r="1026" spans="1:106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</row>
    <row r="1027" spans="1:106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</row>
    <row r="1028" spans="1:106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</row>
    <row r="1029" spans="1:106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</row>
    <row r="1030" spans="1:106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</row>
    <row r="1031" spans="1:106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</row>
    <row r="1032" spans="1:106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</row>
    <row r="1033" spans="1:106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</row>
    <row r="1034" spans="1:106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</row>
    <row r="1035" spans="1:106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</row>
    <row r="1036" spans="1:106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</row>
    <row r="1037" spans="1:106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</row>
    <row r="1038" spans="1:106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</row>
    <row r="1039" spans="1:106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</row>
    <row r="1040" spans="1:106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</row>
    <row r="1041" spans="1:106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</row>
    <row r="1042" spans="1:106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</row>
    <row r="1043" spans="1:106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</row>
    <row r="1044" spans="1:106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</row>
    <row r="1045" spans="1:106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</row>
    <row r="1046" spans="1:106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</row>
    <row r="1047" spans="1:106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</row>
    <row r="1048" spans="1:106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</row>
    <row r="1049" spans="1:106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</row>
    <row r="1050" spans="1:106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</row>
    <row r="1051" spans="1:106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</row>
    <row r="1052" spans="1:106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</row>
    <row r="1053" spans="1:106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</row>
    <row r="1054" spans="1:106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</row>
    <row r="1055" spans="1:106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</row>
    <row r="1056" spans="1:106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</row>
    <row r="1057" spans="1:106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</row>
    <row r="1058" spans="1:106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</row>
    <row r="1059" spans="1:106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</row>
    <row r="1060" spans="1:106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</row>
    <row r="1061" spans="1:106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</row>
    <row r="1062" spans="1:106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</row>
    <row r="1063" spans="1:106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</row>
    <row r="1064" spans="1:106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</row>
    <row r="1065" spans="1:106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</row>
    <row r="1066" spans="1:106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</row>
    <row r="1067" spans="1:106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</row>
    <row r="1068" spans="1:106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</row>
    <row r="1069" spans="1:106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</row>
    <row r="1070" spans="1:106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</row>
    <row r="1071" spans="1:106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</row>
    <row r="1072" spans="1:106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</row>
    <row r="1073" spans="1:106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</row>
    <row r="1074" spans="1:106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</row>
    <row r="1075" spans="1:106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</row>
    <row r="1076" spans="1:106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</row>
    <row r="1077" spans="1:106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</row>
    <row r="1078" spans="1:106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</row>
    <row r="1079" spans="1:106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</row>
    <row r="1080" spans="1:106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</row>
    <row r="1081" spans="1:106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</row>
    <row r="1082" spans="1:106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</row>
    <row r="1083" spans="1:106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</row>
    <row r="1084" spans="1:106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</row>
    <row r="1085" spans="1:106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</row>
    <row r="1086" spans="1:106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</row>
    <row r="1087" spans="1:106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</row>
    <row r="1088" spans="1:106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</row>
    <row r="1089" spans="1:106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</row>
    <row r="1090" spans="1:106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</row>
    <row r="1091" spans="1:106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</row>
    <row r="1092" spans="1:106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</row>
    <row r="1093" spans="1:106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</row>
    <row r="1094" spans="1:106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</row>
    <row r="1095" spans="1:106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</row>
    <row r="1096" spans="1:106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</row>
    <row r="1097" spans="1:106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</row>
    <row r="1098" spans="1:106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</row>
    <row r="1099" spans="1:106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</row>
    <row r="1100" spans="1:106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</row>
    <row r="1101" spans="1:106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</row>
    <row r="1102" spans="1:106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</row>
    <row r="1103" spans="1:106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</row>
    <row r="1104" spans="1:106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</row>
    <row r="1105" spans="1:106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</row>
    <row r="1106" spans="1:106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</row>
    <row r="1107" spans="1:106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</row>
    <row r="1108" spans="1:106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</row>
    <row r="1109" spans="1:106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</row>
    <row r="1110" spans="1:106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</row>
    <row r="1111" spans="1:106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</row>
    <row r="1112" spans="1:106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</row>
    <row r="1113" spans="1:106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</row>
    <row r="1114" spans="1:106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</row>
    <row r="1115" spans="1:106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</row>
    <row r="1116" spans="1:106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</row>
    <row r="1117" spans="1:106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</row>
    <row r="1118" spans="1:106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</row>
    <row r="1119" spans="1:106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</row>
    <row r="1120" spans="1:106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</row>
    <row r="1121" spans="1:106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</row>
    <row r="1122" spans="1:106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</row>
    <row r="1123" spans="1:106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</row>
    <row r="1124" spans="1:106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</row>
    <row r="1125" spans="1:106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</row>
    <row r="1126" spans="1:106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</row>
    <row r="1127" spans="1:106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</row>
    <row r="1128" spans="1:106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</row>
    <row r="1129" spans="1:106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</row>
    <row r="1130" spans="1:106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</row>
    <row r="1131" spans="1:106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</row>
    <row r="1132" spans="1:106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</row>
    <row r="1133" spans="1:106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</row>
    <row r="1134" spans="1:106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</row>
    <row r="1135" spans="1:106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</row>
    <row r="1136" spans="1:106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</row>
    <row r="1137" spans="1:106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</row>
    <row r="1138" spans="1:106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</row>
    <row r="1139" spans="1:106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</row>
    <row r="1140" spans="1:106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</row>
    <row r="1141" spans="1:106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</row>
    <row r="1142" spans="1:106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</row>
    <row r="1143" spans="1:106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</row>
    <row r="1144" spans="1:106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</row>
    <row r="1145" spans="1:106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</row>
    <row r="1146" spans="1:106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</row>
    <row r="1147" spans="1:106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</row>
    <row r="1148" spans="1:106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</row>
    <row r="1149" spans="1:106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</row>
    <row r="1150" spans="1:106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</row>
    <row r="1151" spans="1:106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</row>
    <row r="1152" spans="1:106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</row>
    <row r="1153" spans="1:106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</row>
    <row r="1154" spans="1:106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</row>
    <row r="1155" spans="1:106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</row>
    <row r="1156" spans="1:106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</row>
    <row r="1157" spans="1:106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</row>
    <row r="1158" spans="1:106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</row>
    <row r="1159" spans="1:106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</row>
    <row r="1160" spans="1:106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</row>
    <row r="1161" spans="1:106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</row>
    <row r="1162" spans="1:106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</row>
    <row r="1163" spans="1:106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</row>
    <row r="1164" spans="1:106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</row>
    <row r="1165" spans="1:106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</row>
    <row r="1166" spans="1:106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</row>
    <row r="1167" spans="1:106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</row>
    <row r="1168" spans="1:106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</row>
    <row r="1169" spans="1:106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</row>
    <row r="1170" spans="1:106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</row>
    <row r="1171" spans="1:106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</row>
    <row r="1172" spans="1:106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</row>
    <row r="1173" spans="1:106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</row>
    <row r="1174" spans="1:106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</row>
    <row r="1175" spans="1:106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</row>
    <row r="1176" spans="1:106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</row>
    <row r="1177" spans="1:106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</row>
    <row r="1178" spans="1:106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</row>
    <row r="1179" spans="1:106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</row>
    <row r="1180" spans="1:106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</row>
    <row r="1181" spans="1:106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</row>
    <row r="1182" spans="1:106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</row>
    <row r="1183" spans="1:106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</row>
    <row r="1184" spans="1:106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</row>
    <row r="1185" spans="1:106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</row>
    <row r="1186" spans="1:106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</row>
    <row r="1187" spans="1:106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</row>
    <row r="1188" spans="1:106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</row>
    <row r="1189" spans="1:106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</row>
    <row r="1190" spans="1:106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</row>
    <row r="1191" spans="1:106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</row>
    <row r="1192" spans="1:106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</row>
    <row r="1193" spans="1:106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</row>
    <row r="1194" spans="1:106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</row>
    <row r="1195" spans="1:106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</row>
    <row r="1196" spans="1:106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</row>
    <row r="1197" spans="1:106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</row>
    <row r="1198" spans="1:106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</row>
    <row r="1199" spans="1:106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</row>
    <row r="1200" spans="1:106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</row>
    <row r="1201" spans="1:106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</row>
    <row r="1202" spans="1:106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</row>
    <row r="1203" spans="1:106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</row>
    <row r="1204" spans="1:106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</row>
    <row r="1205" spans="1:106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</row>
    <row r="1206" spans="1:106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</row>
    <row r="1207" spans="1:106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</row>
    <row r="1208" spans="1:106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</row>
    <row r="1209" spans="1:106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</row>
    <row r="1210" spans="1:106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</row>
    <row r="1211" spans="1:106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</row>
    <row r="1212" spans="1:106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</row>
    <row r="1213" spans="1:106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</row>
    <row r="1214" spans="1:106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</row>
    <row r="1215" spans="1:106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</row>
    <row r="1216" spans="1:106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</row>
    <row r="1217" spans="1:106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</row>
    <row r="1218" spans="1:106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</row>
    <row r="1219" spans="1:106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</row>
    <row r="1220" spans="1:106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</row>
    <row r="1221" spans="1:106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</row>
    <row r="1222" spans="1:106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</row>
    <row r="1223" spans="1:106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</row>
    <row r="1224" spans="1:106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</row>
    <row r="1225" spans="1:106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</row>
    <row r="1226" spans="1:106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</row>
    <row r="1227" spans="1:106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</row>
    <row r="1228" spans="1:106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</row>
    <row r="1229" spans="1:106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</row>
    <row r="1230" spans="1:106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</row>
    <row r="1231" spans="1:106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</row>
    <row r="1232" spans="1:106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</row>
    <row r="1233" spans="1:106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</row>
    <row r="1234" spans="1:106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</row>
    <row r="1235" spans="1:106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</row>
    <row r="1236" spans="1:106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</row>
    <row r="1237" spans="1:106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</row>
    <row r="1238" spans="1:106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  <c r="DA1238" s="14"/>
      <c r="DB1238" s="14"/>
    </row>
    <row r="1239" spans="1:106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</row>
    <row r="1240" spans="1:106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</row>
    <row r="1241" spans="1:106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</row>
    <row r="1242" spans="1:106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</row>
    <row r="1243" spans="1:106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</row>
    <row r="1244" spans="1:106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</row>
    <row r="1245" spans="1:106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</row>
    <row r="1246" spans="1:106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  <c r="DA1246" s="14"/>
      <c r="DB1246" s="14"/>
    </row>
    <row r="1247" spans="1:106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</row>
    <row r="1248" spans="1:106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</row>
    <row r="1249" spans="1:106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</row>
    <row r="1250" spans="1:106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</row>
    <row r="1251" spans="1:106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</row>
    <row r="1252" spans="1:106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</row>
    <row r="1253" spans="1:106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</row>
    <row r="1254" spans="1:106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</row>
    <row r="1255" spans="1:106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</row>
    <row r="1256" spans="1:106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</row>
    <row r="1257" spans="1:106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</row>
    <row r="1258" spans="1:106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  <c r="DA1258" s="14"/>
      <c r="DB1258" s="14"/>
    </row>
    <row r="1259" spans="1:106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</row>
    <row r="1260" spans="1:106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</row>
    <row r="1261" spans="1:106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</row>
    <row r="1262" spans="1:106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  <c r="DA1262" s="14"/>
      <c r="DB1262" s="14"/>
    </row>
    <row r="1263" spans="1:106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</row>
    <row r="1264" spans="1:106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</row>
    <row r="1265" spans="1:106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</row>
    <row r="1266" spans="1:106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</row>
    <row r="1267" spans="1:106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</row>
    <row r="1268" spans="1:106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</row>
    <row r="1269" spans="1:106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</row>
    <row r="1270" spans="1:106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</row>
    <row r="1271" spans="1:106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</row>
    <row r="1272" spans="1:106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</row>
    <row r="1273" spans="1:106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</row>
    <row r="1274" spans="1:106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  <c r="DA1274" s="14"/>
      <c r="DB1274" s="14"/>
    </row>
    <row r="1275" spans="1:106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  <c r="DA1275" s="14"/>
      <c r="DB1275" s="14"/>
    </row>
    <row r="1276" spans="1:106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</row>
    <row r="1277" spans="1:106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</row>
    <row r="1278" spans="1:106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</row>
    <row r="1279" spans="1:106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</row>
    <row r="1280" spans="1:106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</row>
    <row r="1281" spans="1:106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</row>
    <row r="1282" spans="1:106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</row>
    <row r="1283" spans="1:106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</row>
    <row r="1284" spans="1:106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</row>
    <row r="1285" spans="1:106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</row>
    <row r="1286" spans="1:106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</row>
    <row r="1287" spans="1:106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</row>
    <row r="1288" spans="1:106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</row>
    <row r="1289" spans="1:106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</row>
    <row r="1290" spans="1:106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</row>
    <row r="1291" spans="1:106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</row>
    <row r="1292" spans="1:106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</row>
    <row r="1293" spans="1:106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</row>
    <row r="1294" spans="1:106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</row>
    <row r="1295" spans="1:106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</row>
    <row r="1296" spans="1:106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</row>
    <row r="1297" spans="1:106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</row>
    <row r="1298" spans="1:106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</row>
    <row r="1299" spans="1:106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</row>
    <row r="1300" spans="1:106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</row>
    <row r="1301" spans="1:106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</row>
    <row r="1302" spans="1:106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</row>
    <row r="1303" spans="1:106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</row>
    <row r="1304" spans="1:106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</row>
    <row r="1305" spans="1:106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</row>
    <row r="1306" spans="1:106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</row>
    <row r="1307" spans="1:106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</row>
    <row r="1308" spans="1:106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</row>
    <row r="1309" spans="1:106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</row>
    <row r="1310" spans="1:106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</row>
    <row r="1311" spans="1:106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</row>
    <row r="1312" spans="1:106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</row>
    <row r="1313" spans="1:106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  <c r="DA1313" s="14"/>
      <c r="DB1313" s="14"/>
    </row>
    <row r="1314" spans="1:106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</row>
    <row r="1315" spans="1:106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</row>
    <row r="1316" spans="1:106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</row>
    <row r="1317" spans="1:106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</row>
    <row r="1318" spans="1:106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</row>
    <row r="1319" spans="1:106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</row>
    <row r="1320" spans="1:106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</row>
    <row r="1321" spans="1:106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</row>
    <row r="1322" spans="1:106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</row>
    <row r="1323" spans="1:106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</row>
    <row r="1324" spans="1:106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</row>
    <row r="1325" spans="1:106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</row>
    <row r="1326" spans="1:106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</row>
    <row r="1327" spans="1:106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</row>
    <row r="1328" spans="1:106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</row>
    <row r="1329" spans="1:106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</row>
    <row r="1330" spans="1:106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</row>
    <row r="1331" spans="1:106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</row>
    <row r="1332" spans="1:106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</row>
    <row r="1333" spans="1:106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</row>
    <row r="1334" spans="1:106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</row>
    <row r="1335" spans="1:106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</row>
    <row r="1336" spans="1:106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</row>
    <row r="1337" spans="1:106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  <c r="DA1337" s="14"/>
      <c r="DB1337" s="14"/>
    </row>
    <row r="1338" spans="1:106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  <c r="DA1338" s="14"/>
      <c r="DB1338" s="14"/>
    </row>
    <row r="1339" spans="1:106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</row>
    <row r="1340" spans="1:106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</row>
    <row r="1341" spans="1:106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</row>
    <row r="1342" spans="1:106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</row>
    <row r="1343" spans="1:106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</row>
    <row r="1344" spans="1:106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</row>
    <row r="1345" spans="1:106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</row>
    <row r="1346" spans="1:106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</row>
    <row r="1347" spans="1:106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</row>
    <row r="1348" spans="1:106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</row>
    <row r="1349" spans="1:106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</row>
    <row r="1350" spans="1:106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</row>
    <row r="1351" spans="1:106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</row>
    <row r="1352" spans="1:106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</row>
    <row r="1353" spans="1:106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</row>
    <row r="1354" spans="1:106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</row>
    <row r="1355" spans="1:106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</row>
    <row r="1356" spans="1:106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</row>
    <row r="1357" spans="1:106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</row>
    <row r="1358" spans="1:106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</row>
    <row r="1359" spans="1:106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</row>
    <row r="1360" spans="1:106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</row>
    <row r="1361" spans="1:106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</row>
    <row r="1362" spans="1:106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</row>
    <row r="1363" spans="1:106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</row>
    <row r="1364" spans="1:106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</row>
    <row r="1365" spans="1:106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</row>
    <row r="1366" spans="1:106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</row>
    <row r="1367" spans="1:106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</row>
    <row r="1368" spans="1:106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</row>
    <row r="1369" spans="1:106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</row>
    <row r="1370" spans="1:106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  <c r="DA1370" s="14"/>
      <c r="DB1370" s="14"/>
    </row>
    <row r="1371" spans="1:106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  <c r="DA1371" s="14"/>
      <c r="DB1371" s="14"/>
    </row>
    <row r="1372" spans="1:106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  <c r="DA1372" s="14"/>
      <c r="DB1372" s="14"/>
    </row>
    <row r="1373" spans="1:106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  <c r="DA1373" s="14"/>
      <c r="DB1373" s="14"/>
    </row>
    <row r="1374" spans="1:106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  <c r="DA1374" s="14"/>
      <c r="DB1374" s="14"/>
    </row>
    <row r="1375" spans="1:106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  <c r="DA1375" s="14"/>
      <c r="DB1375" s="14"/>
    </row>
    <row r="1376" spans="1:106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  <c r="DA1376" s="14"/>
      <c r="DB1376" s="14"/>
    </row>
    <row r="1377" spans="1:106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  <c r="DA1377" s="14"/>
      <c r="DB1377" s="14"/>
    </row>
    <row r="1378" spans="1:106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  <c r="DA1378" s="14"/>
      <c r="DB1378" s="14"/>
    </row>
    <row r="1379" spans="1:106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  <c r="DA1379" s="14"/>
      <c r="DB1379" s="14"/>
    </row>
    <row r="1380" spans="1:106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  <c r="DA1380" s="14"/>
      <c r="DB1380" s="14"/>
    </row>
    <row r="1381" spans="1:106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  <c r="DA1381" s="14"/>
      <c r="DB1381" s="14"/>
    </row>
    <row r="1382" spans="1:106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  <c r="DA1382" s="14"/>
      <c r="DB1382" s="14"/>
    </row>
    <row r="1383" spans="1:106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  <c r="DA1383" s="14"/>
      <c r="DB1383" s="14"/>
    </row>
    <row r="1384" spans="1:106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</row>
    <row r="1385" spans="1:106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</row>
    <row r="1386" spans="1:106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</row>
    <row r="1387" spans="1:106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</row>
    <row r="1388" spans="1:106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</row>
    <row r="1389" spans="1:106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</row>
    <row r="1390" spans="1:106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</row>
    <row r="1391" spans="1:106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</row>
    <row r="1392" spans="1:106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</row>
    <row r="1393" spans="1:106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</row>
    <row r="1394" spans="1:106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</row>
    <row r="1395" spans="1:106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</row>
    <row r="1396" spans="1:106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</row>
    <row r="1397" spans="1:106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</row>
    <row r="1398" spans="1:106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</row>
    <row r="1399" spans="1:106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</row>
    <row r="1400" spans="1:106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</row>
    <row r="1401" spans="1:106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</row>
    <row r="1402" spans="1:106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</row>
    <row r="1403" spans="1:106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</row>
    <row r="1404" spans="1:106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</row>
    <row r="1405" spans="1:106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</row>
    <row r="1406" spans="1:106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</row>
    <row r="1407" spans="1:106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</row>
    <row r="1408" spans="1:106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</row>
    <row r="1409" spans="1:106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</row>
    <row r="1410" spans="1:106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</row>
    <row r="1411" spans="1:106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</row>
    <row r="1412" spans="1:106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</row>
    <row r="1413" spans="1:106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</row>
    <row r="1414" spans="1:106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</row>
    <row r="1415" spans="1:106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</row>
    <row r="1416" spans="1:106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</row>
    <row r="1417" spans="1:106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</row>
    <row r="1418" spans="1:106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</row>
    <row r="1419" spans="1:106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</row>
    <row r="1420" spans="1:106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</row>
    <row r="1421" spans="1:106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</row>
    <row r="1422" spans="1:106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</row>
    <row r="1423" spans="1:106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</row>
    <row r="1424" spans="1:106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</row>
    <row r="1425" spans="1:106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</row>
    <row r="1426" spans="1:106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</row>
    <row r="1427" spans="1:106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</row>
    <row r="1428" spans="1:106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</row>
    <row r="1429" spans="1:106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</row>
    <row r="1430" spans="1:106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</row>
    <row r="1431" spans="1:106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</row>
    <row r="1432" spans="1:106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</row>
    <row r="1433" spans="1:106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</row>
    <row r="1434" spans="1:106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</row>
    <row r="1435" spans="1:106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</row>
    <row r="1436" spans="1:106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</row>
    <row r="1437" spans="1:106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</row>
    <row r="1438" spans="1:106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</row>
    <row r="1439" spans="1:106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</row>
    <row r="1440" spans="1:106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</row>
    <row r="1441" spans="1:106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</row>
    <row r="1442" spans="1:106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</row>
    <row r="1443" spans="1:106" x14ac:dyDescent="0.2"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</row>
    <row r="1444" spans="1:106" x14ac:dyDescent="0.2"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</row>
    <row r="1445" spans="1:106" x14ac:dyDescent="0.2"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</row>
    <row r="1446" spans="1:106" x14ac:dyDescent="0.2"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</row>
    <row r="1447" spans="1:106" x14ac:dyDescent="0.2"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</row>
    <row r="1448" spans="1:106" x14ac:dyDescent="0.2"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</row>
    <row r="1449" spans="1:106" x14ac:dyDescent="0.2"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</row>
    <row r="1450" spans="1:106" x14ac:dyDescent="0.2"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</row>
    <row r="1451" spans="1:106" x14ac:dyDescent="0.2"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</row>
    <row r="1452" spans="1:106" x14ac:dyDescent="0.2"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</row>
    <row r="1453" spans="1:106" x14ac:dyDescent="0.2"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</row>
    <row r="1454" spans="1:106" x14ac:dyDescent="0.2"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</row>
    <row r="1455" spans="1:106" x14ac:dyDescent="0.2"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</row>
    <row r="1456" spans="1:106" x14ac:dyDescent="0.2"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</row>
    <row r="1457" spans="22:106" x14ac:dyDescent="0.2"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</row>
    <row r="1458" spans="22:106" x14ac:dyDescent="0.2"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</row>
    <row r="1459" spans="22:106" x14ac:dyDescent="0.2"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</row>
    <row r="1460" spans="22:106" x14ac:dyDescent="0.2"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</row>
    <row r="1461" spans="22:106" x14ac:dyDescent="0.2"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</row>
    <row r="1462" spans="22:106" x14ac:dyDescent="0.2"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</row>
    <row r="1463" spans="22:106" x14ac:dyDescent="0.2"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</row>
    <row r="1464" spans="22:106" x14ac:dyDescent="0.2"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</row>
    <row r="1465" spans="22:106" x14ac:dyDescent="0.2"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</row>
    <row r="1466" spans="22:106" x14ac:dyDescent="0.2"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</row>
    <row r="1467" spans="22:106" x14ac:dyDescent="0.2"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</row>
    <row r="1468" spans="22:106" x14ac:dyDescent="0.2"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</row>
    <row r="1469" spans="22:106" x14ac:dyDescent="0.2"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</row>
    <row r="1470" spans="22:106" x14ac:dyDescent="0.2"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</row>
    <row r="1471" spans="22:106" x14ac:dyDescent="0.2"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</row>
    <row r="1472" spans="22:106" x14ac:dyDescent="0.2"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</row>
    <row r="1473" spans="22:106" x14ac:dyDescent="0.2"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</row>
    <row r="1474" spans="22:106" x14ac:dyDescent="0.2"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</row>
    <row r="1475" spans="22:106" x14ac:dyDescent="0.2"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</row>
    <row r="1476" spans="22:106" x14ac:dyDescent="0.2"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</row>
    <row r="1477" spans="22:106" x14ac:dyDescent="0.2"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</row>
    <row r="1478" spans="22:106" x14ac:dyDescent="0.2"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</row>
    <row r="1479" spans="22:106" x14ac:dyDescent="0.2"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</row>
    <row r="1480" spans="22:106" x14ac:dyDescent="0.2"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</row>
    <row r="1481" spans="22:106" x14ac:dyDescent="0.2"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</row>
    <row r="1482" spans="22:106" x14ac:dyDescent="0.2"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</row>
    <row r="1483" spans="22:106" x14ac:dyDescent="0.2"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</row>
    <row r="1484" spans="22:106" x14ac:dyDescent="0.2"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</row>
    <row r="1485" spans="22:106" x14ac:dyDescent="0.2"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</row>
    <row r="1486" spans="22:106" x14ac:dyDescent="0.2"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</row>
    <row r="1487" spans="22:106" x14ac:dyDescent="0.2"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</row>
    <row r="1488" spans="22:106" x14ac:dyDescent="0.2"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</row>
    <row r="1489" spans="22:106" x14ac:dyDescent="0.2"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</row>
    <row r="1490" spans="22:106" x14ac:dyDescent="0.2"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</row>
    <row r="1491" spans="22:106" x14ac:dyDescent="0.2"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</row>
    <row r="1492" spans="22:106" x14ac:dyDescent="0.2"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</row>
    <row r="1493" spans="22:106" x14ac:dyDescent="0.2"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</row>
    <row r="1494" spans="22:106" x14ac:dyDescent="0.2"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</row>
    <row r="1495" spans="22:106" x14ac:dyDescent="0.2"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</row>
    <row r="1496" spans="22:106" x14ac:dyDescent="0.2"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</row>
    <row r="1497" spans="22:106" x14ac:dyDescent="0.2"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</row>
    <row r="1498" spans="22:106" x14ac:dyDescent="0.2"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</row>
    <row r="1499" spans="22:106" x14ac:dyDescent="0.2"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</row>
    <row r="1500" spans="22:106" x14ac:dyDescent="0.2"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</row>
    <row r="1501" spans="22:106" x14ac:dyDescent="0.2"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</row>
    <row r="1502" spans="22:106" x14ac:dyDescent="0.2"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</row>
    <row r="1503" spans="22:106" x14ac:dyDescent="0.2"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</row>
    <row r="1504" spans="22:106" x14ac:dyDescent="0.2"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</row>
    <row r="1505" spans="22:106" x14ac:dyDescent="0.2"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</row>
    <row r="1506" spans="22:106" x14ac:dyDescent="0.2"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</row>
    <row r="1507" spans="22:106" x14ac:dyDescent="0.2"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</row>
    <row r="1508" spans="22:106" x14ac:dyDescent="0.2"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</row>
    <row r="1509" spans="22:106" x14ac:dyDescent="0.2"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</row>
    <row r="1510" spans="22:106" x14ac:dyDescent="0.2"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</row>
    <row r="1511" spans="22:106" x14ac:dyDescent="0.2"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</row>
    <row r="1512" spans="22:106" x14ac:dyDescent="0.2"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</row>
    <row r="1513" spans="22:106" x14ac:dyDescent="0.2"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</row>
    <row r="1514" spans="22:106" x14ac:dyDescent="0.2"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</row>
    <row r="1515" spans="22:106" x14ac:dyDescent="0.2"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</row>
    <row r="1516" spans="22:106" x14ac:dyDescent="0.2"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</row>
    <row r="1517" spans="22:106" x14ac:dyDescent="0.2"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</row>
    <row r="1518" spans="22:106" x14ac:dyDescent="0.2"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</row>
    <row r="1519" spans="22:106" x14ac:dyDescent="0.2"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</row>
    <row r="1520" spans="22:106" x14ac:dyDescent="0.2"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</row>
    <row r="1521" spans="22:106" x14ac:dyDescent="0.2"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</row>
    <row r="1522" spans="22:106" x14ac:dyDescent="0.2"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</row>
    <row r="1523" spans="22:106" x14ac:dyDescent="0.2"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</row>
    <row r="1524" spans="22:106" x14ac:dyDescent="0.2"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</row>
    <row r="1525" spans="22:106" x14ac:dyDescent="0.2"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</row>
    <row r="1526" spans="22:106" x14ac:dyDescent="0.2"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</row>
    <row r="1527" spans="22:106" x14ac:dyDescent="0.2"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</row>
    <row r="1528" spans="22:106" x14ac:dyDescent="0.2"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</row>
    <row r="1529" spans="22:106" x14ac:dyDescent="0.2"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</row>
    <row r="1530" spans="22:106" x14ac:dyDescent="0.2"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</row>
    <row r="1531" spans="22:106" x14ac:dyDescent="0.2"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</row>
    <row r="1532" spans="22:106" x14ac:dyDescent="0.2"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</row>
    <row r="1533" spans="22:106" x14ac:dyDescent="0.2"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</row>
    <row r="1534" spans="22:106" x14ac:dyDescent="0.2"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</row>
    <row r="1535" spans="22:106" x14ac:dyDescent="0.2"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</row>
    <row r="1536" spans="22:106" x14ac:dyDescent="0.2"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</row>
    <row r="1537" spans="22:106" x14ac:dyDescent="0.2"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</row>
    <row r="1538" spans="22:106" x14ac:dyDescent="0.2"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</row>
    <row r="1539" spans="22:106" x14ac:dyDescent="0.2"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</row>
    <row r="1540" spans="22:106" x14ac:dyDescent="0.2"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</row>
    <row r="1541" spans="22:106" x14ac:dyDescent="0.2"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</row>
    <row r="1542" spans="22:106" x14ac:dyDescent="0.2"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</row>
    <row r="1543" spans="22:106" x14ac:dyDescent="0.2"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</row>
    <row r="1544" spans="22:106" x14ac:dyDescent="0.2"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</row>
    <row r="1545" spans="22:106" x14ac:dyDescent="0.2"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</row>
    <row r="1546" spans="22:106" x14ac:dyDescent="0.2"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</row>
    <row r="1547" spans="22:106" x14ac:dyDescent="0.2"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</row>
    <row r="1548" spans="22:106" x14ac:dyDescent="0.2"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</row>
    <row r="1549" spans="22:106" x14ac:dyDescent="0.2"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</row>
    <row r="1550" spans="22:106" x14ac:dyDescent="0.2"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</row>
    <row r="1551" spans="22:106" x14ac:dyDescent="0.2"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</row>
    <row r="1552" spans="22:106" x14ac:dyDescent="0.2"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</row>
    <row r="1553" spans="22:106" x14ac:dyDescent="0.2"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</row>
    <row r="1554" spans="22:106" x14ac:dyDescent="0.2"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</row>
    <row r="1555" spans="22:106" x14ac:dyDescent="0.2"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</row>
    <row r="1556" spans="22:106" x14ac:dyDescent="0.2"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</row>
    <row r="1557" spans="22:106" x14ac:dyDescent="0.2"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</row>
    <row r="1558" spans="22:106" x14ac:dyDescent="0.2"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</row>
    <row r="1559" spans="22:106" x14ac:dyDescent="0.2"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</row>
    <row r="1560" spans="22:106" x14ac:dyDescent="0.2"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</row>
    <row r="1561" spans="22:106" x14ac:dyDescent="0.2"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</row>
    <row r="1562" spans="22:106" x14ac:dyDescent="0.2"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</row>
    <row r="1563" spans="22:106" x14ac:dyDescent="0.2"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</row>
    <row r="1564" spans="22:106" x14ac:dyDescent="0.2"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</row>
    <row r="1565" spans="22:106" x14ac:dyDescent="0.2"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</row>
    <row r="1566" spans="22:106" x14ac:dyDescent="0.2"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</row>
    <row r="1567" spans="22:106" x14ac:dyDescent="0.2"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</row>
    <row r="1568" spans="22:106" x14ac:dyDescent="0.2"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</row>
    <row r="1569" spans="22:106" x14ac:dyDescent="0.2"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</row>
    <row r="1570" spans="22:106" x14ac:dyDescent="0.2"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</row>
    <row r="1571" spans="22:106" x14ac:dyDescent="0.2"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</row>
    <row r="1572" spans="22:106" x14ac:dyDescent="0.2"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</row>
    <row r="1573" spans="22:106" x14ac:dyDescent="0.2"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</row>
    <row r="1574" spans="22:106" x14ac:dyDescent="0.2"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</row>
    <row r="1575" spans="22:106" x14ac:dyDescent="0.2"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</row>
    <row r="1576" spans="22:106" x14ac:dyDescent="0.2"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</row>
    <row r="1577" spans="22:106" x14ac:dyDescent="0.2"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</row>
    <row r="1578" spans="22:106" x14ac:dyDescent="0.2"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</row>
    <row r="1579" spans="22:106" x14ac:dyDescent="0.2"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</row>
    <row r="1580" spans="22:106" x14ac:dyDescent="0.2"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</row>
    <row r="1581" spans="22:106" x14ac:dyDescent="0.2"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</row>
    <row r="1582" spans="22:106" x14ac:dyDescent="0.2"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</row>
    <row r="1583" spans="22:106" x14ac:dyDescent="0.2"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</row>
    <row r="1584" spans="22:106" x14ac:dyDescent="0.2"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</row>
    <row r="1585" spans="22:106" x14ac:dyDescent="0.2"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</row>
    <row r="1586" spans="22:106" x14ac:dyDescent="0.2"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</row>
    <row r="1587" spans="22:106" x14ac:dyDescent="0.2"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</row>
    <row r="1588" spans="22:106" x14ac:dyDescent="0.2"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</row>
    <row r="1589" spans="22:106" x14ac:dyDescent="0.2"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</row>
    <row r="1590" spans="22:106" x14ac:dyDescent="0.2"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</row>
    <row r="1591" spans="22:106" x14ac:dyDescent="0.2"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</row>
    <row r="1592" spans="22:106" x14ac:dyDescent="0.2"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</row>
    <row r="1593" spans="22:106" x14ac:dyDescent="0.2"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</row>
    <row r="1594" spans="22:106" x14ac:dyDescent="0.2"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</row>
    <row r="1595" spans="22:106" x14ac:dyDescent="0.2"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</row>
    <row r="1596" spans="22:106" x14ac:dyDescent="0.2"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</row>
    <row r="1597" spans="22:106" x14ac:dyDescent="0.2"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</row>
    <row r="1598" spans="22:106" x14ac:dyDescent="0.2"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</row>
    <row r="1599" spans="22:106" x14ac:dyDescent="0.2"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</row>
    <row r="1600" spans="22:106" x14ac:dyDescent="0.2"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</row>
    <row r="1601" spans="22:106" x14ac:dyDescent="0.2"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</row>
    <row r="1602" spans="22:106" x14ac:dyDescent="0.2"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</row>
    <row r="1603" spans="22:106" x14ac:dyDescent="0.2"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</row>
    <row r="1604" spans="22:106" x14ac:dyDescent="0.2"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</row>
    <row r="1605" spans="22:106" x14ac:dyDescent="0.2"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</row>
    <row r="1606" spans="22:106" x14ac:dyDescent="0.2"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</row>
    <row r="1607" spans="22:106" x14ac:dyDescent="0.2"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</row>
    <row r="1608" spans="22:106" x14ac:dyDescent="0.2"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</row>
    <row r="1609" spans="22:106" x14ac:dyDescent="0.2"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</row>
    <row r="1610" spans="22:106" x14ac:dyDescent="0.2"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</row>
    <row r="1611" spans="22:106" x14ac:dyDescent="0.2"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</row>
    <row r="1612" spans="22:106" x14ac:dyDescent="0.2"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</row>
    <row r="1613" spans="22:106" x14ac:dyDescent="0.2"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</row>
    <row r="1614" spans="22:106" x14ac:dyDescent="0.2"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</row>
    <row r="1615" spans="22:106" x14ac:dyDescent="0.2"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</row>
    <row r="1616" spans="22:106" x14ac:dyDescent="0.2"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</row>
    <row r="1617" spans="22:106" x14ac:dyDescent="0.2"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</row>
    <row r="1618" spans="22:106" x14ac:dyDescent="0.2"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</row>
    <row r="1619" spans="22:106" x14ac:dyDescent="0.2"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</row>
    <row r="1620" spans="22:106" x14ac:dyDescent="0.2"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</row>
    <row r="1621" spans="22:106" x14ac:dyDescent="0.2"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</row>
    <row r="1622" spans="22:106" x14ac:dyDescent="0.2"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</row>
    <row r="1623" spans="22:106" x14ac:dyDescent="0.2"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</row>
    <row r="1624" spans="22:106" x14ac:dyDescent="0.2"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</row>
    <row r="1625" spans="22:106" x14ac:dyDescent="0.2"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</row>
    <row r="1626" spans="22:106" x14ac:dyDescent="0.2"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</row>
    <row r="1627" spans="22:106" x14ac:dyDescent="0.2"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</row>
    <row r="1628" spans="22:106" x14ac:dyDescent="0.2"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</row>
    <row r="1629" spans="22:106" x14ac:dyDescent="0.2"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</row>
    <row r="1630" spans="22:106" x14ac:dyDescent="0.2"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</row>
    <row r="1631" spans="22:106" x14ac:dyDescent="0.2"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</row>
    <row r="1632" spans="22:106" x14ac:dyDescent="0.2"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</row>
    <row r="1633" spans="22:106" x14ac:dyDescent="0.2"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</row>
    <row r="1634" spans="22:106" x14ac:dyDescent="0.2"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</row>
    <row r="1635" spans="22:106" x14ac:dyDescent="0.2"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</row>
    <row r="1636" spans="22:106" x14ac:dyDescent="0.2"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</row>
    <row r="1637" spans="22:106" x14ac:dyDescent="0.2"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</row>
    <row r="1638" spans="22:106" x14ac:dyDescent="0.2"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</row>
    <row r="1639" spans="22:106" x14ac:dyDescent="0.2"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</row>
    <row r="1640" spans="22:106" x14ac:dyDescent="0.2"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</row>
    <row r="1641" spans="22:106" x14ac:dyDescent="0.2"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</row>
    <row r="1642" spans="22:106" x14ac:dyDescent="0.2"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</row>
    <row r="1643" spans="22:106" x14ac:dyDescent="0.2"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</row>
    <row r="1644" spans="22:106" x14ac:dyDescent="0.2"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</row>
    <row r="1645" spans="22:106" x14ac:dyDescent="0.2"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</row>
    <row r="1646" spans="22:106" x14ac:dyDescent="0.2"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</row>
    <row r="1647" spans="22:106" x14ac:dyDescent="0.2"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</row>
    <row r="1648" spans="22:106" x14ac:dyDescent="0.2"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</row>
    <row r="1649" spans="22:106" x14ac:dyDescent="0.2"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</row>
    <row r="1650" spans="22:106" x14ac:dyDescent="0.2"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</row>
    <row r="1651" spans="22:106" x14ac:dyDescent="0.2"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</row>
    <row r="1652" spans="22:106" x14ac:dyDescent="0.2"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</row>
    <row r="1653" spans="22:106" x14ac:dyDescent="0.2"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</row>
    <row r="1654" spans="22:106" x14ac:dyDescent="0.2"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</row>
    <row r="1655" spans="22:106" x14ac:dyDescent="0.2"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</row>
    <row r="1656" spans="22:106" x14ac:dyDescent="0.2"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</row>
    <row r="1657" spans="22:106" x14ac:dyDescent="0.2"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</row>
    <row r="1658" spans="22:106" x14ac:dyDescent="0.2"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</row>
    <row r="1659" spans="22:106" x14ac:dyDescent="0.2"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</row>
    <row r="1660" spans="22:106" x14ac:dyDescent="0.2"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</row>
    <row r="1661" spans="22:106" x14ac:dyDescent="0.2"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</row>
    <row r="1662" spans="22:106" x14ac:dyDescent="0.2"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</row>
    <row r="1663" spans="22:106" x14ac:dyDescent="0.2"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</row>
    <row r="1664" spans="22:106" x14ac:dyDescent="0.2"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</row>
    <row r="1665" spans="22:106" x14ac:dyDescent="0.2"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</row>
    <row r="1666" spans="22:106" x14ac:dyDescent="0.2"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</row>
    <row r="1667" spans="22:106" x14ac:dyDescent="0.2"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</row>
    <row r="1668" spans="22:106" x14ac:dyDescent="0.2"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</row>
    <row r="1669" spans="22:106" x14ac:dyDescent="0.2"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</row>
    <row r="1670" spans="22:106" x14ac:dyDescent="0.2"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</row>
    <row r="1671" spans="22:106" x14ac:dyDescent="0.2"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</row>
    <row r="1672" spans="22:106" x14ac:dyDescent="0.2"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</row>
    <row r="1673" spans="22:106" x14ac:dyDescent="0.2"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</row>
    <row r="1674" spans="22:106" x14ac:dyDescent="0.2"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</row>
    <row r="1675" spans="22:106" x14ac:dyDescent="0.2"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</row>
    <row r="1676" spans="22:106" x14ac:dyDescent="0.2"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</row>
    <row r="1677" spans="22:106" x14ac:dyDescent="0.2"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</row>
    <row r="1678" spans="22:106" x14ac:dyDescent="0.2"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</row>
    <row r="1679" spans="22:106" x14ac:dyDescent="0.2"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</row>
    <row r="1680" spans="22:106" x14ac:dyDescent="0.2"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</row>
    <row r="1681" spans="22:106" x14ac:dyDescent="0.2"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</row>
    <row r="1682" spans="22:106" x14ac:dyDescent="0.2"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</row>
    <row r="1683" spans="22:106" x14ac:dyDescent="0.2"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</row>
    <row r="1684" spans="22:106" x14ac:dyDescent="0.2"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</row>
    <row r="1685" spans="22:106" x14ac:dyDescent="0.2"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</row>
    <row r="1686" spans="22:106" x14ac:dyDescent="0.2"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</row>
    <row r="1687" spans="22:106" x14ac:dyDescent="0.2"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</row>
    <row r="1688" spans="22:106" x14ac:dyDescent="0.2"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</row>
    <row r="1689" spans="22:106" x14ac:dyDescent="0.2"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</row>
    <row r="1690" spans="22:106" x14ac:dyDescent="0.2"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</row>
    <row r="1691" spans="22:106" x14ac:dyDescent="0.2"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</row>
    <row r="1692" spans="22:106" x14ac:dyDescent="0.2"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</row>
    <row r="1693" spans="22:106" x14ac:dyDescent="0.2"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</row>
    <row r="1694" spans="22:106" x14ac:dyDescent="0.2"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</row>
    <row r="1695" spans="22:106" x14ac:dyDescent="0.2"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</row>
    <row r="1696" spans="22:106" x14ac:dyDescent="0.2"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</row>
    <row r="1697" spans="22:106" x14ac:dyDescent="0.2"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</row>
    <row r="1698" spans="22:106" x14ac:dyDescent="0.2"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</row>
    <row r="1699" spans="22:106" x14ac:dyDescent="0.2"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</row>
    <row r="1700" spans="22:106" x14ac:dyDescent="0.2"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</row>
    <row r="1701" spans="22:106" x14ac:dyDescent="0.2"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</row>
    <row r="1702" spans="22:106" x14ac:dyDescent="0.2"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</row>
    <row r="1703" spans="22:106" x14ac:dyDescent="0.2"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</row>
    <row r="1704" spans="22:106" x14ac:dyDescent="0.2"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</row>
    <row r="1705" spans="22:106" x14ac:dyDescent="0.2"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</row>
    <row r="1706" spans="22:106" x14ac:dyDescent="0.2"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</row>
    <row r="1707" spans="22:106" x14ac:dyDescent="0.2"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</row>
    <row r="1708" spans="22:106" x14ac:dyDescent="0.2"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</row>
    <row r="1709" spans="22:106" x14ac:dyDescent="0.2"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</row>
    <row r="1710" spans="22:106" x14ac:dyDescent="0.2"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</row>
    <row r="1711" spans="22:106" x14ac:dyDescent="0.2"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</row>
    <row r="1712" spans="22:106" x14ac:dyDescent="0.2"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</row>
    <row r="1713" spans="22:106" x14ac:dyDescent="0.2"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</row>
    <row r="1714" spans="22:106" x14ac:dyDescent="0.2"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</row>
    <row r="1715" spans="22:106" x14ac:dyDescent="0.2"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</row>
    <row r="1716" spans="22:106" x14ac:dyDescent="0.2"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</row>
    <row r="1717" spans="22:106" x14ac:dyDescent="0.2"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</row>
    <row r="1718" spans="22:106" x14ac:dyDescent="0.2"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</row>
    <row r="1719" spans="22:106" x14ac:dyDescent="0.2"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</row>
    <row r="1720" spans="22:106" x14ac:dyDescent="0.2"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</row>
    <row r="1721" spans="22:106" x14ac:dyDescent="0.2"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</row>
    <row r="1722" spans="22:106" x14ac:dyDescent="0.2"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</row>
    <row r="1723" spans="22:106" x14ac:dyDescent="0.2"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</row>
    <row r="1724" spans="22:106" x14ac:dyDescent="0.2"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</row>
    <row r="1725" spans="22:106" x14ac:dyDescent="0.2"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</row>
    <row r="1726" spans="22:106" x14ac:dyDescent="0.2"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</row>
    <row r="1727" spans="22:106" x14ac:dyDescent="0.2"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</row>
    <row r="1728" spans="22:106" x14ac:dyDescent="0.2"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</row>
    <row r="1729" spans="22:106" x14ac:dyDescent="0.2"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</row>
    <row r="1730" spans="22:106" x14ac:dyDescent="0.2"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</row>
    <row r="1731" spans="22:106" x14ac:dyDescent="0.2"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</row>
    <row r="1732" spans="22:106" x14ac:dyDescent="0.2"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</row>
    <row r="1733" spans="22:106" x14ac:dyDescent="0.2"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</row>
    <row r="1734" spans="22:106" x14ac:dyDescent="0.2"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</row>
    <row r="1735" spans="22:106" x14ac:dyDescent="0.2"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</row>
    <row r="1736" spans="22:106" x14ac:dyDescent="0.2"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</row>
    <row r="1737" spans="22:106" x14ac:dyDescent="0.2"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</row>
    <row r="1738" spans="22:106" x14ac:dyDescent="0.2"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</row>
    <row r="1739" spans="22:106" x14ac:dyDescent="0.2"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</row>
    <row r="1740" spans="22:106" x14ac:dyDescent="0.2"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</row>
    <row r="1741" spans="22:106" x14ac:dyDescent="0.2"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</row>
    <row r="1742" spans="22:106" x14ac:dyDescent="0.2"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</row>
    <row r="1743" spans="22:106" x14ac:dyDescent="0.2"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</row>
    <row r="1744" spans="22:106" x14ac:dyDescent="0.2"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</row>
    <row r="1745" spans="22:106" x14ac:dyDescent="0.2"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</row>
    <row r="1746" spans="22:106" x14ac:dyDescent="0.2"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</row>
    <row r="1747" spans="22:106" x14ac:dyDescent="0.2"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</row>
    <row r="1748" spans="22:106" x14ac:dyDescent="0.2"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</row>
    <row r="1749" spans="22:106" x14ac:dyDescent="0.2"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</row>
    <row r="1750" spans="22:106" x14ac:dyDescent="0.2"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</row>
    <row r="1751" spans="22:106" x14ac:dyDescent="0.2"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</row>
    <row r="1752" spans="22:106" x14ac:dyDescent="0.2"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</row>
    <row r="1753" spans="22:106" x14ac:dyDescent="0.2"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</row>
    <row r="1754" spans="22:106" x14ac:dyDescent="0.2"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</row>
    <row r="1755" spans="22:106" x14ac:dyDescent="0.2"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</row>
    <row r="1756" spans="22:106" x14ac:dyDescent="0.2"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</row>
    <row r="1757" spans="22:106" x14ac:dyDescent="0.2"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</row>
    <row r="1758" spans="22:106" x14ac:dyDescent="0.2"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</row>
    <row r="1759" spans="22:106" x14ac:dyDescent="0.2"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</row>
    <row r="1760" spans="22:106" x14ac:dyDescent="0.2"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</row>
    <row r="1761" spans="22:106" x14ac:dyDescent="0.2"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</row>
    <row r="1762" spans="22:106" x14ac:dyDescent="0.2"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</row>
    <row r="1763" spans="22:106" x14ac:dyDescent="0.2"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</row>
    <row r="1764" spans="22:106" x14ac:dyDescent="0.2"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</row>
    <row r="1765" spans="22:106" x14ac:dyDescent="0.2"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</row>
    <row r="1766" spans="22:106" x14ac:dyDescent="0.2"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</row>
    <row r="1767" spans="22:106" x14ac:dyDescent="0.2"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</row>
    <row r="1768" spans="22:106" x14ac:dyDescent="0.2"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</row>
    <row r="1769" spans="22:106" x14ac:dyDescent="0.2"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</row>
    <row r="1770" spans="22:106" x14ac:dyDescent="0.2"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</row>
    <row r="1771" spans="22:106" x14ac:dyDescent="0.2"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</row>
    <row r="1772" spans="22:106" x14ac:dyDescent="0.2"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</row>
    <row r="1773" spans="22:106" x14ac:dyDescent="0.2"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</row>
    <row r="1774" spans="22:106" x14ac:dyDescent="0.2"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</row>
    <row r="1775" spans="22:106" x14ac:dyDescent="0.2"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</row>
    <row r="1776" spans="22:106" x14ac:dyDescent="0.2"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</row>
    <row r="1777" spans="22:106" x14ac:dyDescent="0.2"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</row>
    <row r="1778" spans="22:106" x14ac:dyDescent="0.2"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</row>
    <row r="1779" spans="22:106" x14ac:dyDescent="0.2"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</row>
    <row r="1780" spans="22:106" x14ac:dyDescent="0.2"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</row>
    <row r="1781" spans="22:106" x14ac:dyDescent="0.2"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</row>
    <row r="1782" spans="22:106" x14ac:dyDescent="0.2"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</row>
    <row r="1783" spans="22:106" x14ac:dyDescent="0.2"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</row>
    <row r="1784" spans="22:106" x14ac:dyDescent="0.2"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</row>
    <row r="1785" spans="22:106" x14ac:dyDescent="0.2"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</row>
    <row r="1786" spans="22:106" x14ac:dyDescent="0.2"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</row>
    <row r="1787" spans="22:106" x14ac:dyDescent="0.2"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</row>
    <row r="1788" spans="22:106" x14ac:dyDescent="0.2"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</row>
    <row r="1789" spans="22:106" x14ac:dyDescent="0.2"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</row>
    <row r="1790" spans="22:106" x14ac:dyDescent="0.2"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</row>
    <row r="1791" spans="22:106" x14ac:dyDescent="0.2"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</row>
    <row r="1792" spans="22:106" x14ac:dyDescent="0.2"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</row>
    <row r="1793" spans="22:106" x14ac:dyDescent="0.2"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</row>
    <row r="1794" spans="22:106" x14ac:dyDescent="0.2"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</row>
    <row r="1795" spans="22:106" x14ac:dyDescent="0.2"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</row>
    <row r="1796" spans="22:106" x14ac:dyDescent="0.2"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</row>
    <row r="1797" spans="22:106" x14ac:dyDescent="0.2"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</row>
    <row r="1798" spans="22:106" x14ac:dyDescent="0.2"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</row>
    <row r="1799" spans="22:106" x14ac:dyDescent="0.2"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</row>
    <row r="1800" spans="22:106" x14ac:dyDescent="0.2"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</row>
    <row r="1801" spans="22:106" x14ac:dyDescent="0.2"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</row>
    <row r="1802" spans="22:106" x14ac:dyDescent="0.2"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</row>
    <row r="1803" spans="22:106" x14ac:dyDescent="0.2"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</row>
    <row r="1804" spans="22:106" x14ac:dyDescent="0.2"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</row>
    <row r="1805" spans="22:106" x14ac:dyDescent="0.2"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</row>
    <row r="1806" spans="22:106" x14ac:dyDescent="0.2"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</row>
    <row r="1807" spans="22:106" x14ac:dyDescent="0.2"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</row>
    <row r="1808" spans="22:106" x14ac:dyDescent="0.2"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</row>
    <row r="1809" spans="22:106" x14ac:dyDescent="0.2"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</row>
    <row r="1810" spans="22:106" x14ac:dyDescent="0.2"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</row>
    <row r="1811" spans="22:106" x14ac:dyDescent="0.2"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</row>
    <row r="1812" spans="22:106" x14ac:dyDescent="0.2"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</row>
    <row r="1813" spans="22:106" x14ac:dyDescent="0.2"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</row>
    <row r="1814" spans="22:106" x14ac:dyDescent="0.2"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</row>
    <row r="1815" spans="22:106" x14ac:dyDescent="0.2"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</row>
    <row r="1816" spans="22:106" x14ac:dyDescent="0.2"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</row>
    <row r="1817" spans="22:106" x14ac:dyDescent="0.2"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</row>
    <row r="1818" spans="22:106" x14ac:dyDescent="0.2"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</row>
    <row r="1819" spans="22:106" x14ac:dyDescent="0.2"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</row>
    <row r="1820" spans="22:106" x14ac:dyDescent="0.2"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</row>
    <row r="1821" spans="22:106" x14ac:dyDescent="0.2"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</row>
    <row r="1822" spans="22:106" x14ac:dyDescent="0.2"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</row>
    <row r="1823" spans="22:106" x14ac:dyDescent="0.2"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</row>
    <row r="1824" spans="22:106" x14ac:dyDescent="0.2"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</row>
    <row r="1825" spans="22:106" x14ac:dyDescent="0.2"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</row>
    <row r="1826" spans="22:106" x14ac:dyDescent="0.2"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</row>
    <row r="1827" spans="22:106" x14ac:dyDescent="0.2"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</row>
    <row r="1828" spans="22:106" x14ac:dyDescent="0.2"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</row>
    <row r="1829" spans="22:106" x14ac:dyDescent="0.2"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</row>
    <row r="1830" spans="22:106" x14ac:dyDescent="0.2"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</row>
    <row r="1831" spans="22:106" x14ac:dyDescent="0.2"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</row>
    <row r="1832" spans="22:106" x14ac:dyDescent="0.2"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</row>
    <row r="1833" spans="22:106" x14ac:dyDescent="0.2"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</row>
    <row r="1834" spans="22:106" x14ac:dyDescent="0.2"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</row>
    <row r="1835" spans="22:106" x14ac:dyDescent="0.2"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</row>
    <row r="1836" spans="22:106" x14ac:dyDescent="0.2"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</row>
    <row r="1837" spans="22:106" x14ac:dyDescent="0.2"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</row>
    <row r="1838" spans="22:106" x14ac:dyDescent="0.2"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</row>
    <row r="1839" spans="22:106" x14ac:dyDescent="0.2"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</row>
    <row r="1840" spans="22:106" x14ac:dyDescent="0.2"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</row>
    <row r="1841" spans="22:106" x14ac:dyDescent="0.2"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</row>
    <row r="1842" spans="22:106" x14ac:dyDescent="0.2"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</row>
    <row r="1843" spans="22:106" x14ac:dyDescent="0.2"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</row>
    <row r="1844" spans="22:106" x14ac:dyDescent="0.2"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</row>
    <row r="1845" spans="22:106" x14ac:dyDescent="0.2"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</row>
    <row r="1846" spans="22:106" x14ac:dyDescent="0.2"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</row>
    <row r="1847" spans="22:106" x14ac:dyDescent="0.2"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</row>
    <row r="1848" spans="22:106" x14ac:dyDescent="0.2"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</row>
    <row r="1849" spans="22:106" x14ac:dyDescent="0.2"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</row>
    <row r="1850" spans="22:106" x14ac:dyDescent="0.2"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</row>
    <row r="1851" spans="22:106" x14ac:dyDescent="0.2"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</row>
    <row r="1852" spans="22:106" x14ac:dyDescent="0.2"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</row>
    <row r="1853" spans="22:106" x14ac:dyDescent="0.2"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</row>
    <row r="1854" spans="22:106" x14ac:dyDescent="0.2"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</row>
    <row r="1855" spans="22:106" x14ac:dyDescent="0.2"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</row>
    <row r="1856" spans="22:106" x14ac:dyDescent="0.2"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</row>
    <row r="1857" spans="22:106" x14ac:dyDescent="0.2"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</row>
    <row r="1858" spans="22:106" x14ac:dyDescent="0.2"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</row>
    <row r="1859" spans="22:106" x14ac:dyDescent="0.2"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</row>
    <row r="1860" spans="22:106" x14ac:dyDescent="0.2"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</row>
    <row r="1861" spans="22:106" x14ac:dyDescent="0.2"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</row>
    <row r="1862" spans="22:106" x14ac:dyDescent="0.2"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</row>
    <row r="1863" spans="22:106" x14ac:dyDescent="0.2"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</row>
    <row r="1864" spans="22:106" x14ac:dyDescent="0.2"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</row>
    <row r="1865" spans="22:106" x14ac:dyDescent="0.2"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</row>
    <row r="1866" spans="22:106" x14ac:dyDescent="0.2"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</row>
    <row r="1867" spans="22:106" x14ac:dyDescent="0.2"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</row>
    <row r="1868" spans="22:106" x14ac:dyDescent="0.2"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</row>
    <row r="1869" spans="22:106" x14ac:dyDescent="0.2"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</row>
    <row r="1870" spans="22:106" x14ac:dyDescent="0.2"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</row>
    <row r="1871" spans="22:106" x14ac:dyDescent="0.2"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</row>
    <row r="1872" spans="22:106" x14ac:dyDescent="0.2"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</row>
    <row r="1873" spans="22:106" x14ac:dyDescent="0.2"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</row>
    <row r="1874" spans="22:106" x14ac:dyDescent="0.2"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</row>
    <row r="1875" spans="22:106" x14ac:dyDescent="0.2"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</row>
    <row r="1876" spans="22:106" x14ac:dyDescent="0.2"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</row>
    <row r="1877" spans="22:106" x14ac:dyDescent="0.2"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</row>
    <row r="1878" spans="22:106" x14ac:dyDescent="0.2"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</row>
    <row r="1879" spans="22:106" x14ac:dyDescent="0.2"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</row>
    <row r="1880" spans="22:106" x14ac:dyDescent="0.2"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</row>
    <row r="1881" spans="22:106" x14ac:dyDescent="0.2"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</row>
    <row r="1882" spans="22:106" x14ac:dyDescent="0.2"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</row>
    <row r="1883" spans="22:106" x14ac:dyDescent="0.2"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</row>
    <row r="1884" spans="22:106" x14ac:dyDescent="0.2"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</row>
    <row r="1885" spans="22:106" x14ac:dyDescent="0.2"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</row>
    <row r="1886" spans="22:106" x14ac:dyDescent="0.2"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</row>
    <row r="1887" spans="22:106" x14ac:dyDescent="0.2"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</row>
    <row r="1888" spans="22:106" x14ac:dyDescent="0.2"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</row>
    <row r="1889" spans="22:106" x14ac:dyDescent="0.2"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</row>
    <row r="1890" spans="22:106" x14ac:dyDescent="0.2"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</row>
    <row r="1891" spans="22:106" x14ac:dyDescent="0.2"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</row>
    <row r="1892" spans="22:106" x14ac:dyDescent="0.2"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</row>
    <row r="1893" spans="22:106" x14ac:dyDescent="0.2"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</row>
    <row r="1894" spans="22:106" x14ac:dyDescent="0.2"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</row>
    <row r="1895" spans="22:106" x14ac:dyDescent="0.2"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</row>
    <row r="1896" spans="22:106" x14ac:dyDescent="0.2"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</row>
    <row r="1897" spans="22:106" x14ac:dyDescent="0.2"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</row>
    <row r="1898" spans="22:106" x14ac:dyDescent="0.2"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</row>
    <row r="1899" spans="22:106" x14ac:dyDescent="0.2"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</row>
    <row r="1900" spans="22:106" x14ac:dyDescent="0.2"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</row>
    <row r="1901" spans="22:106" x14ac:dyDescent="0.2"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</row>
    <row r="1902" spans="22:106" x14ac:dyDescent="0.2"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</row>
    <row r="1903" spans="22:106" x14ac:dyDescent="0.2"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</row>
    <row r="1904" spans="22:106" x14ac:dyDescent="0.2"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</row>
    <row r="1905" spans="22:106" x14ac:dyDescent="0.2"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</row>
    <row r="1906" spans="22:106" x14ac:dyDescent="0.2"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</row>
    <row r="1907" spans="22:106" x14ac:dyDescent="0.2"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</row>
    <row r="1908" spans="22:106" x14ac:dyDescent="0.2"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</row>
    <row r="1909" spans="22:106" x14ac:dyDescent="0.2"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</row>
    <row r="1910" spans="22:106" x14ac:dyDescent="0.2"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</row>
    <row r="1911" spans="22:106" x14ac:dyDescent="0.2"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</row>
    <row r="1912" spans="22:106" x14ac:dyDescent="0.2"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</row>
    <row r="1913" spans="22:106" x14ac:dyDescent="0.2"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</row>
    <row r="1914" spans="22:106" x14ac:dyDescent="0.2"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</row>
    <row r="1915" spans="22:106" x14ac:dyDescent="0.2"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</row>
    <row r="1916" spans="22:106" x14ac:dyDescent="0.2"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</row>
    <row r="1917" spans="22:106" x14ac:dyDescent="0.2"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</row>
    <row r="1918" spans="22:106" x14ac:dyDescent="0.2"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</row>
    <row r="1919" spans="22:106" x14ac:dyDescent="0.2"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</row>
    <row r="1920" spans="22:106" x14ac:dyDescent="0.2"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</row>
    <row r="1921" spans="22:106" x14ac:dyDescent="0.2"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</row>
    <row r="1922" spans="22:106" x14ac:dyDescent="0.2"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</row>
    <row r="1923" spans="22:106" x14ac:dyDescent="0.2"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</row>
    <row r="1924" spans="22:106" x14ac:dyDescent="0.2"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</row>
    <row r="1925" spans="22:106" x14ac:dyDescent="0.2"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</row>
    <row r="1926" spans="22:106" x14ac:dyDescent="0.2"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</row>
    <row r="1927" spans="22:106" x14ac:dyDescent="0.2"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</row>
    <row r="1928" spans="22:106" x14ac:dyDescent="0.2"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</row>
    <row r="1929" spans="22:106" x14ac:dyDescent="0.2"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</row>
    <row r="1930" spans="22:106" x14ac:dyDescent="0.2"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</row>
    <row r="1931" spans="22:106" x14ac:dyDescent="0.2"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</row>
    <row r="1932" spans="22:106" x14ac:dyDescent="0.2"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</row>
    <row r="1933" spans="22:106" x14ac:dyDescent="0.2"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</row>
    <row r="1934" spans="22:106" x14ac:dyDescent="0.2"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</row>
    <row r="1935" spans="22:106" x14ac:dyDescent="0.2"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</row>
    <row r="1936" spans="22:106" x14ac:dyDescent="0.2"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</row>
    <row r="1937" spans="22:106" x14ac:dyDescent="0.2"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</row>
    <row r="1938" spans="22:106" x14ac:dyDescent="0.2"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</row>
    <row r="1939" spans="22:106" x14ac:dyDescent="0.2"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</row>
    <row r="1940" spans="22:106" x14ac:dyDescent="0.2"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</row>
    <row r="1941" spans="22:106" x14ac:dyDescent="0.2"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</row>
    <row r="1942" spans="22:106" x14ac:dyDescent="0.2"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</row>
    <row r="1943" spans="22:106" x14ac:dyDescent="0.2"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</row>
    <row r="1944" spans="22:106" x14ac:dyDescent="0.2"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</row>
    <row r="1945" spans="22:106" x14ac:dyDescent="0.2"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</row>
    <row r="1946" spans="22:106" x14ac:dyDescent="0.2"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</row>
    <row r="1947" spans="22:106" x14ac:dyDescent="0.2"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</row>
    <row r="1948" spans="22:106" x14ac:dyDescent="0.2"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</row>
    <row r="1949" spans="22:106" x14ac:dyDescent="0.2"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</row>
    <row r="1950" spans="22:106" x14ac:dyDescent="0.2"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</row>
    <row r="1951" spans="22:106" x14ac:dyDescent="0.2"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</row>
    <row r="1952" spans="22:106" x14ac:dyDescent="0.2"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</row>
    <row r="1953" spans="22:106" x14ac:dyDescent="0.2"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</row>
    <row r="1954" spans="22:106" x14ac:dyDescent="0.2"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</row>
    <row r="1955" spans="22:106" x14ac:dyDescent="0.2"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</row>
    <row r="1956" spans="22:106" x14ac:dyDescent="0.2"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</row>
    <row r="1957" spans="22:106" x14ac:dyDescent="0.2"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</row>
    <row r="1958" spans="22:106" x14ac:dyDescent="0.2"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</row>
    <row r="1959" spans="22:106" x14ac:dyDescent="0.2"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</row>
    <row r="1960" spans="22:106" x14ac:dyDescent="0.2"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</row>
    <row r="1961" spans="22:106" x14ac:dyDescent="0.2"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</row>
    <row r="1962" spans="22:106" x14ac:dyDescent="0.2"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</row>
    <row r="1963" spans="22:106" x14ac:dyDescent="0.2"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</row>
    <row r="1964" spans="22:106" x14ac:dyDescent="0.2"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</row>
    <row r="1965" spans="22:106" x14ac:dyDescent="0.2"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</row>
    <row r="1966" spans="22:106" x14ac:dyDescent="0.2"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</row>
    <row r="1967" spans="22:106" x14ac:dyDescent="0.2"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</row>
    <row r="1968" spans="22:106" x14ac:dyDescent="0.2"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</row>
    <row r="1969" spans="22:106" x14ac:dyDescent="0.2"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</row>
    <row r="1970" spans="22:106" x14ac:dyDescent="0.2"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</row>
    <row r="1971" spans="22:106" x14ac:dyDescent="0.2"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</row>
    <row r="1972" spans="22:106" x14ac:dyDescent="0.2"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</row>
    <row r="1973" spans="22:106" x14ac:dyDescent="0.2"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</row>
    <row r="1974" spans="22:106" x14ac:dyDescent="0.2"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</row>
    <row r="1975" spans="22:106" x14ac:dyDescent="0.2"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</row>
    <row r="1976" spans="22:106" x14ac:dyDescent="0.2"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</row>
    <row r="1977" spans="22:106" x14ac:dyDescent="0.2"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</row>
    <row r="1978" spans="22:106" x14ac:dyDescent="0.2"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</row>
    <row r="1979" spans="22:106" x14ac:dyDescent="0.2"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</row>
    <row r="1980" spans="22:106" x14ac:dyDescent="0.2"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</row>
    <row r="1981" spans="22:106" x14ac:dyDescent="0.2"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</row>
    <row r="1982" spans="22:106" x14ac:dyDescent="0.2"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</row>
    <row r="1983" spans="22:106" x14ac:dyDescent="0.2"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</row>
    <row r="1984" spans="22:106" x14ac:dyDescent="0.2"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</row>
    <row r="1985" spans="22:106" x14ac:dyDescent="0.2"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</row>
    <row r="1986" spans="22:106" x14ac:dyDescent="0.2"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</row>
    <row r="1987" spans="22:106" x14ac:dyDescent="0.2"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</row>
    <row r="1988" spans="22:106" x14ac:dyDescent="0.2"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</row>
    <row r="1989" spans="22:106" x14ac:dyDescent="0.2"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</row>
    <row r="1990" spans="22:106" x14ac:dyDescent="0.2"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</row>
    <row r="1991" spans="22:106" x14ac:dyDescent="0.2"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</row>
    <row r="1992" spans="22:106" x14ac:dyDescent="0.2"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</row>
    <row r="1993" spans="22:106" x14ac:dyDescent="0.2"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</row>
    <row r="1994" spans="22:106" x14ac:dyDescent="0.2"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</row>
    <row r="1995" spans="22:106" x14ac:dyDescent="0.2"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</row>
    <row r="1996" spans="22:106" x14ac:dyDescent="0.2"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</row>
    <row r="1997" spans="22:106" x14ac:dyDescent="0.2"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</row>
    <row r="1998" spans="22:106" x14ac:dyDescent="0.2"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</row>
    <row r="1999" spans="22:106" x14ac:dyDescent="0.2"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</row>
    <row r="2000" spans="22:106" x14ac:dyDescent="0.2"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</row>
    <row r="2001" spans="22:106" x14ac:dyDescent="0.2"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</row>
    <row r="2002" spans="22:106" x14ac:dyDescent="0.2"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</row>
    <row r="2003" spans="22:106" x14ac:dyDescent="0.2"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</row>
    <row r="2004" spans="22:106" x14ac:dyDescent="0.2"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</row>
    <row r="2005" spans="22:106" x14ac:dyDescent="0.2"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</row>
    <row r="2006" spans="22:106" x14ac:dyDescent="0.2"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</row>
    <row r="2007" spans="22:106" x14ac:dyDescent="0.2"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</row>
    <row r="2008" spans="22:106" x14ac:dyDescent="0.2"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</row>
    <row r="2009" spans="22:106" x14ac:dyDescent="0.2"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</row>
    <row r="2010" spans="22:106" x14ac:dyDescent="0.2"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</row>
    <row r="2011" spans="22:106" x14ac:dyDescent="0.2"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</row>
    <row r="2012" spans="22:106" x14ac:dyDescent="0.2"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</row>
    <row r="2013" spans="22:106" x14ac:dyDescent="0.2"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</row>
    <row r="2014" spans="22:106" x14ac:dyDescent="0.2"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</row>
    <row r="2015" spans="22:106" x14ac:dyDescent="0.2"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</row>
    <row r="2016" spans="22:106" x14ac:dyDescent="0.2"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</row>
    <row r="2017" spans="22:106" x14ac:dyDescent="0.2"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</row>
    <row r="2018" spans="22:106" x14ac:dyDescent="0.2"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</row>
    <row r="2019" spans="22:106" x14ac:dyDescent="0.2"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</row>
    <row r="2020" spans="22:106" x14ac:dyDescent="0.2"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</row>
    <row r="2021" spans="22:106" x14ac:dyDescent="0.2"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</row>
    <row r="2022" spans="22:106" x14ac:dyDescent="0.2"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</row>
    <row r="2023" spans="22:106" x14ac:dyDescent="0.2"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</row>
    <row r="2024" spans="22:106" x14ac:dyDescent="0.2"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</row>
    <row r="2025" spans="22:106" x14ac:dyDescent="0.2"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</row>
    <row r="2026" spans="22:106" x14ac:dyDescent="0.2"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</row>
    <row r="2027" spans="22:106" x14ac:dyDescent="0.2"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</row>
    <row r="2028" spans="22:106" x14ac:dyDescent="0.2"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</row>
    <row r="2029" spans="22:106" x14ac:dyDescent="0.2"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</row>
    <row r="2030" spans="22:106" x14ac:dyDescent="0.2"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</row>
    <row r="2031" spans="22:106" x14ac:dyDescent="0.2"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</row>
    <row r="2032" spans="22:106" x14ac:dyDescent="0.2"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</row>
    <row r="2033" spans="22:106" x14ac:dyDescent="0.2"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</row>
    <row r="2034" spans="22:106" x14ac:dyDescent="0.2"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</row>
    <row r="2035" spans="22:106" x14ac:dyDescent="0.2"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</row>
    <row r="2036" spans="22:106" x14ac:dyDescent="0.2"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</row>
  </sheetData>
  <sheetProtection algorithmName="SHA-512" hashValue="gMHZlFT6s2xJkhaQGJDSKGiYc3Y+ncfWe780fC8+PARGqvh8zJCmHrmmWE4fbBXW0ziqNFMD0z1VoRFtNViuzg==" saltValue="S/6gzZzca/DpuxM5cBRDYQ==" spinCount="100000" sheet="1" objects="1" scenarios="1"/>
  <mergeCells count="140">
    <mergeCell ref="B153:E153"/>
    <mergeCell ref="B155:E155"/>
    <mergeCell ref="F151:N151"/>
    <mergeCell ref="F152:N152"/>
    <mergeCell ref="F153:N153"/>
    <mergeCell ref="F155:N155"/>
    <mergeCell ref="B154:E154"/>
    <mergeCell ref="F154:N154"/>
    <mergeCell ref="L122:P122"/>
    <mergeCell ref="B152:E152"/>
    <mergeCell ref="B78:G78"/>
    <mergeCell ref="H63:U65"/>
    <mergeCell ref="L78:R78"/>
    <mergeCell ref="L77:R77"/>
    <mergeCell ref="L75:R75"/>
    <mergeCell ref="L76:R76"/>
    <mergeCell ref="H75:K75"/>
    <mergeCell ref="H76:K76"/>
    <mergeCell ref="H77:K77"/>
    <mergeCell ref="H78:K78"/>
    <mergeCell ref="S75:U75"/>
    <mergeCell ref="S76:U76"/>
    <mergeCell ref="S77:U77"/>
    <mergeCell ref="S78:U78"/>
    <mergeCell ref="B83:U83"/>
    <mergeCell ref="B81:U81"/>
    <mergeCell ref="B80:U80"/>
    <mergeCell ref="C104:U104"/>
    <mergeCell ref="C102:U102"/>
    <mergeCell ref="C103:U103"/>
    <mergeCell ref="B90:U90"/>
    <mergeCell ref="B76:G76"/>
    <mergeCell ref="B63:G65"/>
    <mergeCell ref="L118:P118"/>
    <mergeCell ref="L120:P120"/>
    <mergeCell ref="B116:K116"/>
    <mergeCell ref="B118:K118"/>
    <mergeCell ref="B122:K122"/>
    <mergeCell ref="B16:P16"/>
    <mergeCell ref="B120:K120"/>
    <mergeCell ref="B150:N150"/>
    <mergeCell ref="B151:E151"/>
    <mergeCell ref="N56:R56"/>
    <mergeCell ref="E56:M56"/>
    <mergeCell ref="B43:U43"/>
    <mergeCell ref="B44:D46"/>
    <mergeCell ref="B50:D52"/>
    <mergeCell ref="B53:D55"/>
    <mergeCell ref="B60:G62"/>
    <mergeCell ref="B66:G68"/>
    <mergeCell ref="B30:D32"/>
    <mergeCell ref="N30:P32"/>
    <mergeCell ref="Q30:U32"/>
    <mergeCell ref="B1:M1"/>
    <mergeCell ref="B117:M117"/>
    <mergeCell ref="Q16:U16"/>
    <mergeCell ref="E29:U29"/>
    <mergeCell ref="N19:P19"/>
    <mergeCell ref="Q20:U20"/>
    <mergeCell ref="E23:M23"/>
    <mergeCell ref="E24:U24"/>
    <mergeCell ref="B27:U27"/>
    <mergeCell ref="N23:P23"/>
    <mergeCell ref="Q23:U23"/>
    <mergeCell ref="B23:D23"/>
    <mergeCell ref="B24:D24"/>
    <mergeCell ref="L116:P116"/>
    <mergeCell ref="C95:H95"/>
    <mergeCell ref="J95:N95"/>
    <mergeCell ref="P95:T95"/>
    <mergeCell ref="N21:P21"/>
    <mergeCell ref="N22:P22"/>
    <mergeCell ref="B21:D21"/>
    <mergeCell ref="B22:D22"/>
    <mergeCell ref="E35:M35"/>
    <mergeCell ref="N35:P35"/>
    <mergeCell ref="Q35:U35"/>
    <mergeCell ref="B56:D56"/>
    <mergeCell ref="B29:D29"/>
    <mergeCell ref="S56:U56"/>
    <mergeCell ref="E39:U39"/>
    <mergeCell ref="E40:M40"/>
    <mergeCell ref="N40:P40"/>
    <mergeCell ref="B47:D49"/>
    <mergeCell ref="E33:M33"/>
    <mergeCell ref="N33:P33"/>
    <mergeCell ref="Q33:U33"/>
    <mergeCell ref="Q40:U40"/>
    <mergeCell ref="B33:D33"/>
    <mergeCell ref="B34:D34"/>
    <mergeCell ref="Q22:U22"/>
    <mergeCell ref="B77:G77"/>
    <mergeCell ref="B84:U84"/>
    <mergeCell ref="B88:U88"/>
    <mergeCell ref="B85:U85"/>
    <mergeCell ref="B86:U86"/>
    <mergeCell ref="B89:U89"/>
    <mergeCell ref="B91:U91"/>
    <mergeCell ref="B92:U92"/>
    <mergeCell ref="D3:E3"/>
    <mergeCell ref="G3:K3"/>
    <mergeCell ref="D9:E9"/>
    <mergeCell ref="G9:K9"/>
    <mergeCell ref="D12:E12"/>
    <mergeCell ref="D6:E6"/>
    <mergeCell ref="G6:K6"/>
    <mergeCell ref="B35:D35"/>
    <mergeCell ref="B39:D39"/>
    <mergeCell ref="B36:D38"/>
    <mergeCell ref="E34:M34"/>
    <mergeCell ref="B19:D19"/>
    <mergeCell ref="E19:M19"/>
    <mergeCell ref="B20:D20"/>
    <mergeCell ref="E20:M20"/>
    <mergeCell ref="E21:M21"/>
    <mergeCell ref="E22:M22"/>
    <mergeCell ref="C96:H96"/>
    <mergeCell ref="J96:N96"/>
    <mergeCell ref="P96:T96"/>
    <mergeCell ref="B15:L15"/>
    <mergeCell ref="G12:L12"/>
    <mergeCell ref="M12:P12"/>
    <mergeCell ref="N17:P17"/>
    <mergeCell ref="B14:O14"/>
    <mergeCell ref="L44:M46"/>
    <mergeCell ref="L47:M49"/>
    <mergeCell ref="N44:U46"/>
    <mergeCell ref="N47:U49"/>
    <mergeCell ref="N36:P38"/>
    <mergeCell ref="L37:M37"/>
    <mergeCell ref="B69:G71"/>
    <mergeCell ref="B72:G74"/>
    <mergeCell ref="B75:G75"/>
    <mergeCell ref="B59:U59"/>
    <mergeCell ref="N34:P34"/>
    <mergeCell ref="Q34:U34"/>
    <mergeCell ref="B40:D40"/>
    <mergeCell ref="N20:P20"/>
    <mergeCell ref="Q19:U19"/>
    <mergeCell ref="Q21:U21"/>
  </mergeCells>
  <phoneticPr fontId="0" type="noConversion"/>
  <conditionalFormatting sqref="B36:U38">
    <cfRule type="expression" dxfId="11" priority="15">
      <formula>$G$106=1</formula>
    </cfRule>
  </conditionalFormatting>
  <conditionalFormatting sqref="F37:K37">
    <cfRule type="expression" dxfId="10" priority="10">
      <formula>$G$106=1</formula>
    </cfRule>
  </conditionalFormatting>
  <conditionalFormatting sqref="R37">
    <cfRule type="expression" dxfId="9" priority="9">
      <formula>$E$106=1</formula>
    </cfRule>
  </conditionalFormatting>
  <conditionalFormatting sqref="T37">
    <cfRule type="expression" dxfId="8" priority="8">
      <formula>$E$106=1</formula>
    </cfRule>
  </conditionalFormatting>
  <conditionalFormatting sqref="N33:U33">
    <cfRule type="expression" dxfId="7" priority="21">
      <formula>$L$120=1</formula>
    </cfRule>
  </conditionalFormatting>
  <conditionalFormatting sqref="N22:U23">
    <cfRule type="expression" dxfId="6" priority="22">
      <formula>$L$122&gt;1</formula>
    </cfRule>
  </conditionalFormatting>
  <conditionalFormatting sqref="B59:U79">
    <cfRule type="expression" dxfId="5" priority="23">
      <formula>$L$116=2</formula>
    </cfRule>
    <cfRule type="expression" dxfId="4" priority="24">
      <formula>$I$109=1</formula>
    </cfRule>
  </conditionalFormatting>
  <conditionalFormatting sqref="Q37:U37">
    <cfRule type="expression" dxfId="3" priority="25">
      <formula>$L$120=1</formula>
    </cfRule>
  </conditionalFormatting>
  <conditionalFormatting sqref="Q22:U23">
    <cfRule type="expression" dxfId="2" priority="26">
      <formula>$L$122&gt;1</formula>
    </cfRule>
  </conditionalFormatting>
  <conditionalFormatting sqref="Q33:U33">
    <cfRule type="expression" dxfId="1" priority="28">
      <formula>$L$120=1</formula>
    </cfRule>
  </conditionalFormatting>
  <conditionalFormatting sqref="E34:M34 Q30:U32">
    <cfRule type="expression" dxfId="0" priority="29">
      <formula>$L$116=2</formula>
    </cfRule>
  </conditionalFormatting>
  <hyperlinks>
    <hyperlink ref="F152" r:id="rId1" xr:uid="{606A737A-93D3-44BB-A010-17412D5DAE45}"/>
  </hyperlinks>
  <pageMargins left="0.47244094488188981" right="7.874015748031496E-2" top="0.27559055118110237" bottom="0" header="0.51181102362204722" footer="0.51181102362204722"/>
  <pageSetup paperSize="9"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352425</xdr:colOff>
                    <xdr:row>8</xdr:row>
                    <xdr:rowOff>38100</xdr:rowOff>
                  </from>
                  <to>
                    <xdr:col>3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152400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1</xdr:col>
                    <xdr:colOff>285750</xdr:colOff>
                    <xdr:row>7</xdr:row>
                    <xdr:rowOff>57150</xdr:rowOff>
                  </from>
                  <to>
                    <xdr:col>11</xdr:col>
                    <xdr:colOff>419100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defaultSize="0" autoFill="0" autoLine="0" autoPict="0">
                <anchor moveWithCells="1">
                  <from>
                    <xdr:col>2</xdr:col>
                    <xdr:colOff>352425</xdr:colOff>
                    <xdr:row>5</xdr:row>
                    <xdr:rowOff>38100</xdr:rowOff>
                  </from>
                  <to>
                    <xdr:col>3</xdr:col>
                    <xdr:colOff>9525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6</xdr:col>
                    <xdr:colOff>152400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1</xdr:col>
                    <xdr:colOff>285750</xdr:colOff>
                    <xdr:row>4</xdr:row>
                    <xdr:rowOff>57150</xdr:rowOff>
                  </from>
                  <to>
                    <xdr:col>11</xdr:col>
                    <xdr:colOff>419100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ŽIADOSŤ</vt:lpstr>
      <vt:lpstr>ŽIADOSŤ!Oblast_tisku</vt:lpstr>
    </vt:vector>
  </TitlesOfParts>
  <Company>C.C.L.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J.Dušek</dc:creator>
  <cp:lastModifiedBy>Jiří Dušek</cp:lastModifiedBy>
  <cp:lastPrinted>2022-02-23T10:19:07Z</cp:lastPrinted>
  <dcterms:created xsi:type="dcterms:W3CDTF">2003-11-27T14:57:57Z</dcterms:created>
  <dcterms:modified xsi:type="dcterms:W3CDTF">2022-02-23T10:19:33Z</dcterms:modified>
</cp:coreProperties>
</file>